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olors7.xml" ContentType="application/vnd.ms-office.chartcolorstyle+xml"/>
  <Override PartName="/xl/drawings/drawing1.xml" ContentType="application/vnd.openxmlformats-officedocument.drawing+xml"/>
  <Override PartName="/xl/drawings/drawing4.xml" ContentType="application/vnd.openxmlformats-officedocument.drawing+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style5.xml" ContentType="application/vnd.ms-office.chartstyle+xml"/>
  <Override PartName="/xl/drawings/drawing5.xml" ContentType="application/vnd.openxmlformats-officedocument.drawing+xml"/>
  <Override PartName="/xl/drawings/drawing6.xml" ContentType="application/vnd.openxmlformats-officedocument.drawing+xml"/>
  <Override PartName="/xl/charts/colors5.xml" ContentType="application/vnd.ms-office.chartcolorstyle+xml"/>
  <Override PartName="/xl/drawings/drawing7.xml" ContentType="application/vnd.openxmlformats-officedocument.drawing+xml"/>
  <Override PartName="/xl/charts/chart5.xml" ContentType="application/vnd.openxmlformats-officedocument.drawingml.chart+xml"/>
  <Override PartName="/xl/charts/chart2.xml" ContentType="application/vnd.openxmlformats-officedocument.drawingml.chart+xml"/>
  <Override PartName="/xl/charts/style2.xml" ContentType="application/vnd.ms-office.chartsty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olors2.xml" ContentType="application/vnd.ms-office.chartcolorstyle+xml"/>
  <Override PartName="/xl/drawings/drawing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drawings/drawing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0.xml" ContentType="application/vnd.openxmlformats-officedocument.drawing+xml"/>
  <Override PartName="/xl/worksheets/sheet1.xml" ContentType="application/vnd.openxmlformats-officedocument.spreadsheetml.worksheet+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worksheets/sheet2.xml" ContentType="application/vnd.openxmlformats-officedocument.spreadsheetml.worksheet+xml"/>
  <Override PartName="/xl/worksheets/sheet3.xml" ContentType="application/vnd.openxmlformats-officedocument.spreadsheetml.worksheet+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88.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119.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6.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xl/ctrlProps/ctrlProp188.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D:\Carol\Trabajo\Auditoria\Indicadores\"/>
    </mc:Choice>
  </mc:AlternateContent>
  <xr:revisionPtr revIDLastSave="0" documentId="13_ncr:1_{89F1642E-9493-43D7-AF96-6A3B9FDC670E}" xr6:coauthVersionLast="45" xr6:coauthVersionMax="45" xr10:uidLastSave="{00000000-0000-0000-0000-000000000000}"/>
  <bookViews>
    <workbookView xWindow="-108" yWindow="-108" windowWidth="23256" windowHeight="12576" tabRatio="876" activeTab="4" xr2:uid="{00000000-000D-0000-FFFF-FFFF00000000}"/>
  </bookViews>
  <sheets>
    <sheet name="GENERAL" sheetId="54" r:id="rId1"/>
    <sheet name="Indicador1" sheetId="53" r:id="rId2"/>
    <sheet name="Indicador2" sheetId="64" r:id="rId3"/>
    <sheet name="Indicador3" sheetId="65" r:id="rId4"/>
    <sheet name="Indicador4" sheetId="66" r:id="rId5"/>
    <sheet name="Indicador5" sheetId="67" r:id="rId6"/>
    <sheet name="Indicador6" sheetId="68" r:id="rId7"/>
    <sheet name="Indicador7" sheetId="69" r:id="rId8"/>
    <sheet name="Indicador8" sheetId="70" r:id="rId9"/>
    <sheet name="Indicador9" sheetId="71" r:id="rId10"/>
    <sheet name="Indicador10" sheetId="72" r:id="rId11"/>
  </sheets>
  <definedNames>
    <definedName name="_xlnm.Print_Area" localSheetId="1">Indicador1!$A$1:$R$62</definedName>
    <definedName name="_xlnm.Print_Area" localSheetId="10">Indicador10!$A$1:$R$62</definedName>
    <definedName name="_xlnm.Print_Area" localSheetId="2">Indicador2!$A$1:$R$62</definedName>
    <definedName name="_xlnm.Print_Area" localSheetId="3">Indicador3!$A$1:$R$62</definedName>
    <definedName name="_xlnm.Print_Area" localSheetId="4">Indicador4!$A$1:$R$62</definedName>
    <definedName name="_xlnm.Print_Area" localSheetId="5">Indicador5!$A$1:$R$62</definedName>
    <definedName name="_xlnm.Print_Area" localSheetId="6">Indicador6!$A$1:$R$62</definedName>
    <definedName name="_xlnm.Print_Area" localSheetId="7">Indicador7!$A$1:$R$62</definedName>
    <definedName name="_xlnm.Print_Area" localSheetId="8">Indicador8!$A$1:$R$62</definedName>
    <definedName name="_xlnm.Print_Area" localSheetId="9">Indicador9!$A$1:$R$62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9" i="64" l="1"/>
  <c r="O18" i="64"/>
  <c r="D22" i="54" l="1"/>
  <c r="L18" i="67" l="1"/>
  <c r="K18" i="67"/>
  <c r="J18" i="67"/>
  <c r="I18" i="67"/>
  <c r="H18" i="67"/>
  <c r="G18" i="67"/>
  <c r="L18" i="64" l="1"/>
  <c r="L19" i="64"/>
  <c r="I18" i="64"/>
  <c r="I19" i="64"/>
  <c r="H20" i="67" l="1"/>
  <c r="U18" i="67" s="1"/>
  <c r="G45" i="67" s="1"/>
  <c r="I20" i="67"/>
  <c r="U19" i="67" s="1"/>
  <c r="L20" i="54" s="1"/>
  <c r="J20" i="67"/>
  <c r="K20" i="67"/>
  <c r="L20" i="67"/>
  <c r="M20" i="67"/>
  <c r="U23" i="67" s="1"/>
  <c r="N20" i="67"/>
  <c r="U24" i="67" s="1"/>
  <c r="O20" i="67"/>
  <c r="P20" i="67"/>
  <c r="Q20" i="67"/>
  <c r="U27" i="67" s="1"/>
  <c r="R20" i="67"/>
  <c r="G20" i="67"/>
  <c r="U17" i="67" s="1"/>
  <c r="H20" i="53"/>
  <c r="I20" i="53"/>
  <c r="U17" i="53" s="1"/>
  <c r="J20" i="53"/>
  <c r="K20" i="53"/>
  <c r="L20" i="53"/>
  <c r="M20" i="53"/>
  <c r="N20" i="53"/>
  <c r="O20" i="53"/>
  <c r="U19" i="53" s="1"/>
  <c r="G46" i="53" s="1"/>
  <c r="P20" i="53"/>
  <c r="Q20" i="53"/>
  <c r="R20" i="53"/>
  <c r="G20" i="53"/>
  <c r="H21" i="67"/>
  <c r="I21" i="67"/>
  <c r="J21" i="67"/>
  <c r="K21" i="67"/>
  <c r="L21" i="67"/>
  <c r="M21" i="67"/>
  <c r="N21" i="67"/>
  <c r="O21" i="67"/>
  <c r="P21" i="67"/>
  <c r="Q21" i="67"/>
  <c r="R21" i="67"/>
  <c r="G21" i="67"/>
  <c r="F30" i="54"/>
  <c r="F28" i="54"/>
  <c r="F26" i="54"/>
  <c r="F24" i="54"/>
  <c r="F22" i="54"/>
  <c r="F20" i="54"/>
  <c r="F18" i="54"/>
  <c r="F16" i="54"/>
  <c r="F14" i="54"/>
  <c r="F12" i="54"/>
  <c r="W30" i="54"/>
  <c r="D30" i="54"/>
  <c r="C30" i="54"/>
  <c r="V28" i="72"/>
  <c r="F55" i="72" s="1"/>
  <c r="V27" i="72"/>
  <c r="F54" i="72"/>
  <c r="V26" i="72"/>
  <c r="F53" i="72" s="1"/>
  <c r="U26" i="72"/>
  <c r="G53" i="72" s="1"/>
  <c r="V25" i="72"/>
  <c r="F52" i="72"/>
  <c r="U25" i="72"/>
  <c r="G52" i="72"/>
  <c r="V24" i="72"/>
  <c r="F51" i="72"/>
  <c r="V23" i="72"/>
  <c r="F50" i="72"/>
  <c r="V22" i="72"/>
  <c r="F49" i="72"/>
  <c r="U22" i="72"/>
  <c r="G49" i="72"/>
  <c r="V21" i="72"/>
  <c r="F48" i="72"/>
  <c r="U21" i="72"/>
  <c r="W21" i="72"/>
  <c r="V20" i="72"/>
  <c r="F47" i="72"/>
  <c r="R20" i="72"/>
  <c r="U28" i="72"/>
  <c r="G55" i="72" s="1"/>
  <c r="Q20" i="72"/>
  <c r="U27" i="72"/>
  <c r="W27" i="72"/>
  <c r="P20" i="72"/>
  <c r="O20" i="72"/>
  <c r="N20" i="72"/>
  <c r="U24" i="72"/>
  <c r="G51" i="72"/>
  <c r="M20" i="72"/>
  <c r="U23" i="72"/>
  <c r="W23" i="72"/>
  <c r="L20" i="72"/>
  <c r="K20" i="72"/>
  <c r="J20" i="72"/>
  <c r="I20" i="72"/>
  <c r="U17" i="72" s="1"/>
  <c r="H20" i="72"/>
  <c r="G20" i="72"/>
  <c r="V19" i="72"/>
  <c r="F46" i="72"/>
  <c r="B19" i="72"/>
  <c r="V18" i="72"/>
  <c r="F45" i="72" s="1"/>
  <c r="U18" i="72"/>
  <c r="W18" i="72"/>
  <c r="B18" i="72"/>
  <c r="V17" i="72"/>
  <c r="F44" i="72"/>
  <c r="R17" i="72"/>
  <c r="T28" i="72"/>
  <c r="Q17" i="72"/>
  <c r="T27" i="72"/>
  <c r="P17" i="72"/>
  <c r="T26" i="72"/>
  <c r="O17" i="72"/>
  <c r="T25" i="72"/>
  <c r="N17" i="72"/>
  <c r="T24" i="72"/>
  <c r="M17" i="72"/>
  <c r="T23" i="72"/>
  <c r="L17" i="72"/>
  <c r="T18" i="72"/>
  <c r="B45" i="72" s="1"/>
  <c r="K17" i="72"/>
  <c r="T21" i="72"/>
  <c r="J17" i="72"/>
  <c r="I17" i="72"/>
  <c r="H17" i="72"/>
  <c r="G17" i="72"/>
  <c r="S14" i="72"/>
  <c r="S15" i="72" s="1"/>
  <c r="A14" i="72"/>
  <c r="V30" i="54"/>
  <c r="S13" i="72"/>
  <c r="A10" i="72"/>
  <c r="E30" i="54" s="1"/>
  <c r="W28" i="54"/>
  <c r="D28" i="54"/>
  <c r="C28" i="54"/>
  <c r="V28" i="71"/>
  <c r="F55" i="71" s="1"/>
  <c r="U28" i="71"/>
  <c r="G55" i="71" s="1"/>
  <c r="V27" i="71"/>
  <c r="F54" i="71" s="1"/>
  <c r="T27" i="71"/>
  <c r="B54" i="71"/>
  <c r="V26" i="71"/>
  <c r="F53" i="71"/>
  <c r="U26" i="71"/>
  <c r="G53" i="71" s="1"/>
  <c r="T26" i="71"/>
  <c r="B53" i="71" s="1"/>
  <c r="V25" i="71"/>
  <c r="F52" i="71"/>
  <c r="T25" i="71"/>
  <c r="B52" i="71"/>
  <c r="V24" i="71"/>
  <c r="F51" i="71" s="1"/>
  <c r="V23" i="71"/>
  <c r="F50" i="71" s="1"/>
  <c r="U23" i="71"/>
  <c r="P28" i="54"/>
  <c r="T23" i="71"/>
  <c r="B50" i="71"/>
  <c r="V22" i="71"/>
  <c r="F49" i="71" s="1"/>
  <c r="T22" i="71"/>
  <c r="B49" i="71" s="1"/>
  <c r="V21" i="71"/>
  <c r="F48" i="71"/>
  <c r="T21" i="71"/>
  <c r="B48" i="71"/>
  <c r="V20" i="71"/>
  <c r="F47" i="71" s="1"/>
  <c r="R20" i="71"/>
  <c r="Q20" i="71"/>
  <c r="U27" i="71"/>
  <c r="G54" i="71"/>
  <c r="P20" i="71"/>
  <c r="O20" i="71"/>
  <c r="U19" i="71"/>
  <c r="W19" i="71" s="1"/>
  <c r="N20" i="71"/>
  <c r="U24" i="71"/>
  <c r="M20" i="71"/>
  <c r="L20" i="71"/>
  <c r="U22" i="71"/>
  <c r="G49" i="71"/>
  <c r="K20" i="71"/>
  <c r="U21" i="71"/>
  <c r="G48" i="71"/>
  <c r="J20" i="71"/>
  <c r="I20" i="71"/>
  <c r="U17" i="71" s="1"/>
  <c r="H20" i="71"/>
  <c r="G20" i="71"/>
  <c r="V19" i="71"/>
  <c r="F46" i="71" s="1"/>
  <c r="B19" i="71"/>
  <c r="V18" i="71"/>
  <c r="F45" i="71" s="1"/>
  <c r="U18" i="71"/>
  <c r="W18" i="71" s="1"/>
  <c r="B18" i="71"/>
  <c r="V17" i="71"/>
  <c r="F44" i="71" s="1"/>
  <c r="R17" i="71"/>
  <c r="T28" i="71"/>
  <c r="Q17" i="71"/>
  <c r="P17" i="71"/>
  <c r="O17" i="71"/>
  <c r="T19" i="71" s="1"/>
  <c r="N17" i="71"/>
  <c r="T24" i="71"/>
  <c r="M17" i="71"/>
  <c r="L17" i="71"/>
  <c r="K17" i="71"/>
  <c r="J17" i="71"/>
  <c r="T20" i="71"/>
  <c r="I17" i="71"/>
  <c r="H17" i="71"/>
  <c r="G17" i="71"/>
  <c r="S14" i="71"/>
  <c r="A14" i="71"/>
  <c r="V28" i="54"/>
  <c r="S13" i="71"/>
  <c r="A10" i="71"/>
  <c r="E28" i="54"/>
  <c r="W26" i="54"/>
  <c r="D26" i="54"/>
  <c r="C26" i="54"/>
  <c r="W24" i="54"/>
  <c r="D24" i="54"/>
  <c r="C24" i="54"/>
  <c r="W22" i="54"/>
  <c r="C22" i="54"/>
  <c r="W20" i="54"/>
  <c r="D20" i="54"/>
  <c r="C20" i="54"/>
  <c r="W18" i="54"/>
  <c r="D18" i="54"/>
  <c r="C18" i="54"/>
  <c r="W14" i="54"/>
  <c r="W16" i="54"/>
  <c r="D16" i="54"/>
  <c r="C16" i="54"/>
  <c r="D14" i="54"/>
  <c r="C14" i="54"/>
  <c r="V28" i="70"/>
  <c r="F55" i="70" s="1"/>
  <c r="V27" i="70"/>
  <c r="F54" i="70" s="1"/>
  <c r="V26" i="70"/>
  <c r="F53" i="70"/>
  <c r="T26" i="70"/>
  <c r="S27" i="54"/>
  <c r="V25" i="70"/>
  <c r="F52" i="70" s="1"/>
  <c r="V24" i="70"/>
  <c r="F51" i="70" s="1"/>
  <c r="V23" i="70"/>
  <c r="F50" i="70"/>
  <c r="V22" i="70"/>
  <c r="F49" i="70"/>
  <c r="U22" i="70"/>
  <c r="G49" i="70" s="1"/>
  <c r="V21" i="70"/>
  <c r="F48" i="70"/>
  <c r="V20" i="70"/>
  <c r="F47" i="70"/>
  <c r="R20" i="70"/>
  <c r="Q20" i="70"/>
  <c r="U27" i="70"/>
  <c r="G54" i="70" s="1"/>
  <c r="P20" i="70"/>
  <c r="U26" i="70"/>
  <c r="W26" i="70" s="1"/>
  <c r="O20" i="70"/>
  <c r="U19" i="70" s="1"/>
  <c r="G46" i="70" s="1"/>
  <c r="U25" i="70"/>
  <c r="G52" i="70" s="1"/>
  <c r="N20" i="70"/>
  <c r="U24" i="70"/>
  <c r="Q26" i="54" s="1"/>
  <c r="M20" i="70"/>
  <c r="U23" i="70"/>
  <c r="G50" i="70" s="1"/>
  <c r="L20" i="70"/>
  <c r="U18" i="70" s="1"/>
  <c r="K26" i="54" s="1"/>
  <c r="K20" i="70"/>
  <c r="U21" i="70"/>
  <c r="W21" i="70"/>
  <c r="J20" i="70"/>
  <c r="I20" i="70"/>
  <c r="U17" i="70" s="1"/>
  <c r="G44" i="70" s="1"/>
  <c r="H20" i="70"/>
  <c r="G20" i="70"/>
  <c r="V19" i="70"/>
  <c r="F46" i="70" s="1"/>
  <c r="B19" i="70"/>
  <c r="V18" i="70"/>
  <c r="F45" i="70" s="1"/>
  <c r="B18" i="70"/>
  <c r="V17" i="70"/>
  <c r="F44" i="70" s="1"/>
  <c r="R17" i="70"/>
  <c r="Q17" i="70"/>
  <c r="T27" i="70"/>
  <c r="P17" i="70"/>
  <c r="O17" i="70"/>
  <c r="T25" i="70"/>
  <c r="N17" i="70"/>
  <c r="T24" i="70"/>
  <c r="M17" i="70"/>
  <c r="T23" i="70"/>
  <c r="L17" i="70"/>
  <c r="T22" i="70"/>
  <c r="K17" i="70"/>
  <c r="T21" i="70"/>
  <c r="J17" i="70"/>
  <c r="I17" i="70"/>
  <c r="H17" i="70"/>
  <c r="G17" i="70"/>
  <c r="S14" i="70"/>
  <c r="A14" i="70"/>
  <c r="V26" i="54" s="1"/>
  <c r="S13" i="70"/>
  <c r="A10" i="70"/>
  <c r="E26" i="54" s="1"/>
  <c r="V28" i="69"/>
  <c r="F55" i="69" s="1"/>
  <c r="U28" i="69"/>
  <c r="G55" i="69" s="1"/>
  <c r="V27" i="69"/>
  <c r="F54" i="69" s="1"/>
  <c r="U27" i="69"/>
  <c r="G54" i="69" s="1"/>
  <c r="T27" i="69"/>
  <c r="B54" i="69"/>
  <c r="V26" i="69"/>
  <c r="F53" i="69"/>
  <c r="U26" i="69"/>
  <c r="W26" i="69" s="1"/>
  <c r="V25" i="69"/>
  <c r="F52" i="69" s="1"/>
  <c r="U25" i="69"/>
  <c r="G52" i="69" s="1"/>
  <c r="V24" i="69"/>
  <c r="F51" i="69" s="1"/>
  <c r="U24" i="69"/>
  <c r="G51" i="69"/>
  <c r="V23" i="69"/>
  <c r="F50" i="69"/>
  <c r="U23" i="69"/>
  <c r="G50" i="69" s="1"/>
  <c r="T23" i="69"/>
  <c r="B50" i="69" s="1"/>
  <c r="V22" i="69"/>
  <c r="F49" i="69"/>
  <c r="U22" i="69"/>
  <c r="W22" i="69" s="1"/>
  <c r="V21" i="69"/>
  <c r="F48" i="69" s="1"/>
  <c r="U21" i="69"/>
  <c r="G48" i="69" s="1"/>
  <c r="V20" i="69"/>
  <c r="F47" i="69" s="1"/>
  <c r="R20" i="69"/>
  <c r="U20" i="69" s="1"/>
  <c r="Q20" i="69"/>
  <c r="P20" i="69"/>
  <c r="O20" i="69"/>
  <c r="U19" i="69" s="1"/>
  <c r="N20" i="69"/>
  <c r="M20" i="69"/>
  <c r="L20" i="69"/>
  <c r="U18" i="69" s="1"/>
  <c r="K20" i="69"/>
  <c r="J20" i="69"/>
  <c r="I20" i="69"/>
  <c r="U17" i="69"/>
  <c r="G44" i="69" s="1"/>
  <c r="H20" i="69"/>
  <c r="G20" i="69"/>
  <c r="V19" i="69"/>
  <c r="F46" i="69" s="1"/>
  <c r="B19" i="69"/>
  <c r="V18" i="69"/>
  <c r="F45" i="69"/>
  <c r="B18" i="69"/>
  <c r="V17" i="69"/>
  <c r="F44" i="69" s="1"/>
  <c r="R17" i="69"/>
  <c r="Q17" i="69"/>
  <c r="P17" i="69"/>
  <c r="T26" i="69"/>
  <c r="O17" i="69"/>
  <c r="T25" i="69"/>
  <c r="B52" i="69" s="1"/>
  <c r="N17" i="69"/>
  <c r="T24" i="69"/>
  <c r="B51" i="69" s="1"/>
  <c r="M17" i="69"/>
  <c r="L17" i="69"/>
  <c r="T22" i="69"/>
  <c r="K17" i="69"/>
  <c r="T21" i="69"/>
  <c r="B48" i="69"/>
  <c r="J17" i="69"/>
  <c r="I17" i="69"/>
  <c r="T17" i="69"/>
  <c r="B44" i="69" s="1"/>
  <c r="H17" i="69"/>
  <c r="T18" i="69"/>
  <c r="B45" i="69" s="1"/>
  <c r="G17" i="69"/>
  <c r="S14" i="69"/>
  <c r="S15" i="69" s="1"/>
  <c r="A14" i="69"/>
  <c r="V24" i="54" s="1"/>
  <c r="S13" i="69"/>
  <c r="A10" i="69"/>
  <c r="E24" i="54" s="1"/>
  <c r="V28" i="68"/>
  <c r="F55" i="68" s="1"/>
  <c r="V27" i="68"/>
  <c r="F54" i="68"/>
  <c r="V26" i="68"/>
  <c r="F53" i="68"/>
  <c r="T26" i="68"/>
  <c r="B53" i="68" s="1"/>
  <c r="V25" i="68"/>
  <c r="F52" i="68" s="1"/>
  <c r="V24" i="68"/>
  <c r="F51" i="68"/>
  <c r="V23" i="68"/>
  <c r="F50" i="68"/>
  <c r="V22" i="68"/>
  <c r="F49" i="68" s="1"/>
  <c r="T22" i="68"/>
  <c r="B49" i="68" s="1"/>
  <c r="V21" i="68"/>
  <c r="F48" i="68"/>
  <c r="V20" i="68"/>
  <c r="F47" i="68"/>
  <c r="R20" i="68"/>
  <c r="U20" i="68" s="1"/>
  <c r="G47" i="68" s="1"/>
  <c r="U28" i="68"/>
  <c r="Q20" i="68"/>
  <c r="U27" i="68"/>
  <c r="G54" i="68" s="1"/>
  <c r="P20" i="68"/>
  <c r="U26" i="68"/>
  <c r="W26" i="68" s="1"/>
  <c r="O20" i="68"/>
  <c r="U25" i="68"/>
  <c r="G52" i="68" s="1"/>
  <c r="N20" i="68"/>
  <c r="U24" i="68"/>
  <c r="Q22" i="54" s="1"/>
  <c r="M20" i="68"/>
  <c r="U23" i="68"/>
  <c r="G50" i="68" s="1"/>
  <c r="L20" i="68"/>
  <c r="U18" i="68" s="1"/>
  <c r="G45" i="68" s="1"/>
  <c r="U22" i="68"/>
  <c r="O22" i="54" s="1"/>
  <c r="K20" i="68"/>
  <c r="U21" i="68"/>
  <c r="W21" i="68" s="1"/>
  <c r="J20" i="68"/>
  <c r="I20" i="68"/>
  <c r="U17" i="68" s="1"/>
  <c r="H20" i="68"/>
  <c r="G20" i="68"/>
  <c r="V19" i="68"/>
  <c r="F46" i="68"/>
  <c r="B19" i="68"/>
  <c r="V18" i="68"/>
  <c r="F45" i="68" s="1"/>
  <c r="B18" i="68"/>
  <c r="V17" i="68"/>
  <c r="F44" i="68" s="1"/>
  <c r="R17" i="68"/>
  <c r="T28" i="68"/>
  <c r="B55" i="68" s="1"/>
  <c r="Q17" i="68"/>
  <c r="T27" i="68"/>
  <c r="B54" i="68" s="1"/>
  <c r="P17" i="68"/>
  <c r="O17" i="68"/>
  <c r="N17" i="68"/>
  <c r="T24" i="68"/>
  <c r="B51" i="68" s="1"/>
  <c r="M17" i="68"/>
  <c r="T23" i="68"/>
  <c r="B50" i="68" s="1"/>
  <c r="L17" i="68"/>
  <c r="T18" i="68" s="1"/>
  <c r="K17" i="68"/>
  <c r="T21" i="68"/>
  <c r="B48" i="68"/>
  <c r="J17" i="68"/>
  <c r="I17" i="68"/>
  <c r="T17" i="68" s="1"/>
  <c r="H17" i="68"/>
  <c r="G17" i="68"/>
  <c r="S14" i="68"/>
  <c r="A14" i="68"/>
  <c r="V22" i="54" s="1"/>
  <c r="S13" i="68"/>
  <c r="A10" i="68"/>
  <c r="E22" i="54" s="1"/>
  <c r="V28" i="67"/>
  <c r="F55" i="67"/>
  <c r="U28" i="67"/>
  <c r="G55" i="67" s="1"/>
  <c r="V27" i="67"/>
  <c r="F54" i="67" s="1"/>
  <c r="V26" i="67"/>
  <c r="F53" i="67"/>
  <c r="V25" i="67"/>
  <c r="F52" i="67"/>
  <c r="V24" i="67"/>
  <c r="F51" i="67" s="1"/>
  <c r="V23" i="67"/>
  <c r="F50" i="67" s="1"/>
  <c r="V22" i="67"/>
  <c r="F49" i="67"/>
  <c r="V21" i="67"/>
  <c r="F48" i="67"/>
  <c r="V20" i="67"/>
  <c r="F47" i="67" s="1"/>
  <c r="U26" i="67"/>
  <c r="G53" i="67" s="1"/>
  <c r="U25" i="67"/>
  <c r="G52" i="67" s="1"/>
  <c r="U22" i="67"/>
  <c r="O20" i="54" s="1"/>
  <c r="U21" i="67"/>
  <c r="G48" i="67" s="1"/>
  <c r="V19" i="67"/>
  <c r="F46" i="67" s="1"/>
  <c r="B19" i="67"/>
  <c r="V18" i="67"/>
  <c r="F45" i="67" s="1"/>
  <c r="B18" i="67"/>
  <c r="V17" i="67"/>
  <c r="F44" i="67"/>
  <c r="R17" i="67"/>
  <c r="T28" i="67" s="1"/>
  <c r="Q17" i="67"/>
  <c r="T27" i="67" s="1"/>
  <c r="P17" i="67"/>
  <c r="T26" i="67"/>
  <c r="S21" i="54"/>
  <c r="O17" i="67"/>
  <c r="T25" i="67"/>
  <c r="B52" i="67" s="1"/>
  <c r="N17" i="67"/>
  <c r="T24" i="67"/>
  <c r="B51" i="67" s="1"/>
  <c r="M17" i="67"/>
  <c r="T23" i="67"/>
  <c r="B50" i="67" s="1"/>
  <c r="L17" i="67"/>
  <c r="T22" i="67" s="1"/>
  <c r="K17" i="67"/>
  <c r="T21" i="67" s="1"/>
  <c r="J17" i="67"/>
  <c r="T20" i="67" s="1"/>
  <c r="I17" i="67"/>
  <c r="H17" i="67"/>
  <c r="T18" i="67" s="1"/>
  <c r="G17" i="67"/>
  <c r="S14" i="67"/>
  <c r="A14" i="67"/>
  <c r="V20" i="54"/>
  <c r="S13" i="67"/>
  <c r="S15" i="67" s="1"/>
  <c r="A10" i="67"/>
  <c r="E20" i="54"/>
  <c r="V28" i="66"/>
  <c r="F55" i="66" s="1"/>
  <c r="V27" i="66"/>
  <c r="F54" i="66" s="1"/>
  <c r="V26" i="66"/>
  <c r="F53" i="66"/>
  <c r="V25" i="66"/>
  <c r="F52" i="66"/>
  <c r="V24" i="66"/>
  <c r="F51" i="66" s="1"/>
  <c r="V23" i="66"/>
  <c r="F50" i="66" s="1"/>
  <c r="V22" i="66"/>
  <c r="F49" i="66"/>
  <c r="V21" i="66"/>
  <c r="F48" i="66"/>
  <c r="V20" i="66"/>
  <c r="F47" i="66" s="1"/>
  <c r="R20" i="66"/>
  <c r="U28" i="66" s="1"/>
  <c r="Q20" i="66"/>
  <c r="U27" i="66" s="1"/>
  <c r="P20" i="66"/>
  <c r="U26" i="66" s="1"/>
  <c r="O20" i="66"/>
  <c r="U25" i="66" s="1"/>
  <c r="N20" i="66"/>
  <c r="U24" i="66" s="1"/>
  <c r="M20" i="66"/>
  <c r="U23" i="66" s="1"/>
  <c r="W23" i="66" s="1"/>
  <c r="L20" i="66"/>
  <c r="U22" i="66" s="1"/>
  <c r="K20" i="66"/>
  <c r="U21" i="66" s="1"/>
  <c r="J20" i="66"/>
  <c r="U20" i="66" s="1"/>
  <c r="M18" i="54" s="1"/>
  <c r="I20" i="66"/>
  <c r="U19" i="66" s="1"/>
  <c r="G46" i="66" s="1"/>
  <c r="H20" i="66"/>
  <c r="G20" i="66"/>
  <c r="U17" i="66" s="1"/>
  <c r="G44" i="66" s="1"/>
  <c r="V19" i="66"/>
  <c r="F46" i="66"/>
  <c r="B19" i="66"/>
  <c r="V18" i="66"/>
  <c r="F45" i="66"/>
  <c r="B18" i="66"/>
  <c r="V17" i="66"/>
  <c r="F44" i="66"/>
  <c r="R17" i="66"/>
  <c r="Q17" i="66"/>
  <c r="T27" i="66" s="1"/>
  <c r="P17" i="66"/>
  <c r="T26" i="66"/>
  <c r="B53" i="66" s="1"/>
  <c r="O17" i="66"/>
  <c r="T25" i="66"/>
  <c r="B52" i="66" s="1"/>
  <c r="N17" i="66"/>
  <c r="T24" i="66" s="1"/>
  <c r="M17" i="66"/>
  <c r="T23" i="66" s="1"/>
  <c r="L17" i="66"/>
  <c r="T22" i="66" s="1"/>
  <c r="K17" i="66"/>
  <c r="T21" i="66" s="1"/>
  <c r="J17" i="66"/>
  <c r="I17" i="66"/>
  <c r="H17" i="66"/>
  <c r="T18" i="66" s="1"/>
  <c r="G17" i="66"/>
  <c r="S14" i="66"/>
  <c r="S15" i="66" s="1"/>
  <c r="A14" i="66"/>
  <c r="V18" i="54"/>
  <c r="S13" i="66"/>
  <c r="A10" i="66"/>
  <c r="E18" i="54"/>
  <c r="V28" i="65"/>
  <c r="F55" i="65"/>
  <c r="T28" i="65"/>
  <c r="B55" i="65" s="1"/>
  <c r="V27" i="65"/>
  <c r="F54" i="65" s="1"/>
  <c r="V26" i="65"/>
  <c r="F53" i="65"/>
  <c r="V25" i="65"/>
  <c r="F52" i="65"/>
  <c r="V24" i="65"/>
  <c r="F51" i="65" s="1"/>
  <c r="V23" i="65"/>
  <c r="F50" i="65" s="1"/>
  <c r="V22" i="65"/>
  <c r="F49" i="65"/>
  <c r="V21" i="65"/>
  <c r="F48" i="65"/>
  <c r="V20" i="65"/>
  <c r="F47" i="65" s="1"/>
  <c r="R20" i="65"/>
  <c r="U20" i="65" s="1"/>
  <c r="U28" i="65"/>
  <c r="G55" i="65" s="1"/>
  <c r="Q20" i="65"/>
  <c r="U27" i="65"/>
  <c r="G54" i="65" s="1"/>
  <c r="P20" i="65"/>
  <c r="U26" i="65"/>
  <c r="W26" i="65" s="1"/>
  <c r="O20" i="65"/>
  <c r="U19" i="65" s="1"/>
  <c r="G46" i="65" s="1"/>
  <c r="N20" i="65"/>
  <c r="U24" i="65"/>
  <c r="G51" i="65" s="1"/>
  <c r="M20" i="65"/>
  <c r="U23" i="65"/>
  <c r="G50" i="65" s="1"/>
  <c r="L20" i="65"/>
  <c r="U18" i="65" s="1"/>
  <c r="K16" i="54" s="1"/>
  <c r="U22" i="65"/>
  <c r="O16" i="54" s="1"/>
  <c r="K20" i="65"/>
  <c r="U21" i="65"/>
  <c r="J20" i="65"/>
  <c r="I20" i="65"/>
  <c r="U17" i="65" s="1"/>
  <c r="H20" i="65"/>
  <c r="G20" i="65"/>
  <c r="V19" i="65"/>
  <c r="F46" i="65" s="1"/>
  <c r="B19" i="65"/>
  <c r="V18" i="65"/>
  <c r="F45" i="65" s="1"/>
  <c r="B18" i="65"/>
  <c r="V17" i="65"/>
  <c r="F44" i="65"/>
  <c r="R17" i="65"/>
  <c r="Q17" i="65"/>
  <c r="T27" i="65"/>
  <c r="T17" i="54" s="1"/>
  <c r="P17" i="65"/>
  <c r="T26" i="65"/>
  <c r="B53" i="65" s="1"/>
  <c r="O17" i="65"/>
  <c r="T19" i="65"/>
  <c r="B46" i="65" s="1"/>
  <c r="N17" i="65"/>
  <c r="T24" i="65"/>
  <c r="B51" i="65" s="1"/>
  <c r="M17" i="65"/>
  <c r="T23" i="65"/>
  <c r="B50" i="65"/>
  <c r="L17" i="65"/>
  <c r="T22" i="65"/>
  <c r="B49" i="65"/>
  <c r="K17" i="65"/>
  <c r="T21" i="65"/>
  <c r="J17" i="65"/>
  <c r="I17" i="65"/>
  <c r="H17" i="65"/>
  <c r="G17" i="65"/>
  <c r="S14" i="65"/>
  <c r="S15" i="65"/>
  <c r="A14" i="65"/>
  <c r="V16" i="54" s="1"/>
  <c r="S13" i="65"/>
  <c r="A10" i="65"/>
  <c r="E16" i="54"/>
  <c r="V28" i="64"/>
  <c r="F55" i="64" s="1"/>
  <c r="U28" i="64"/>
  <c r="U14" i="54" s="1"/>
  <c r="V27" i="64"/>
  <c r="F54" i="64" s="1"/>
  <c r="U27" i="64"/>
  <c r="G54" i="64" s="1"/>
  <c r="V26" i="64"/>
  <c r="F53" i="64"/>
  <c r="U26" i="64"/>
  <c r="W26" i="64" s="1"/>
  <c r="V25" i="64"/>
  <c r="F52" i="64" s="1"/>
  <c r="U25" i="64"/>
  <c r="R14" i="54" s="1"/>
  <c r="V24" i="64"/>
  <c r="F51" i="64"/>
  <c r="U24" i="64"/>
  <c r="G51" i="64" s="1"/>
  <c r="V23" i="64"/>
  <c r="F50" i="64" s="1"/>
  <c r="U23" i="64"/>
  <c r="G50" i="64"/>
  <c r="V22" i="64"/>
  <c r="F49" i="64"/>
  <c r="U22" i="64"/>
  <c r="G49" i="64" s="1"/>
  <c r="V21" i="64"/>
  <c r="F48" i="64"/>
  <c r="U21" i="64"/>
  <c r="W21" i="64" s="1"/>
  <c r="V20" i="64"/>
  <c r="F47" i="64" s="1"/>
  <c r="R20" i="64"/>
  <c r="U20" i="64" s="1"/>
  <c r="Q20" i="64"/>
  <c r="P20" i="64"/>
  <c r="O20" i="64"/>
  <c r="U19" i="64" s="1"/>
  <c r="G46" i="64" s="1"/>
  <c r="N20" i="64"/>
  <c r="M20" i="64"/>
  <c r="L20" i="64"/>
  <c r="U18" i="64" s="1"/>
  <c r="K20" i="64"/>
  <c r="J20" i="64"/>
  <c r="I20" i="64"/>
  <c r="U17" i="64" s="1"/>
  <c r="H20" i="64"/>
  <c r="G20" i="64"/>
  <c r="V19" i="64"/>
  <c r="F46" i="64"/>
  <c r="B19" i="64"/>
  <c r="V18" i="64"/>
  <c r="F45" i="64"/>
  <c r="B18" i="64"/>
  <c r="V17" i="64"/>
  <c r="F44" i="64" s="1"/>
  <c r="R17" i="64"/>
  <c r="Q17" i="64"/>
  <c r="T27" i="64"/>
  <c r="B54" i="64"/>
  <c r="P17" i="64"/>
  <c r="T26" i="64"/>
  <c r="B53" i="64"/>
  <c r="O17" i="64"/>
  <c r="T19" i="64" s="1"/>
  <c r="N17" i="64"/>
  <c r="T24" i="64"/>
  <c r="Q15" i="54" s="1"/>
  <c r="B51" i="64"/>
  <c r="M17" i="64"/>
  <c r="T23" i="64"/>
  <c r="B50" i="64" s="1"/>
  <c r="L17" i="64"/>
  <c r="K17" i="64"/>
  <c r="T21" i="64"/>
  <c r="J17" i="64"/>
  <c r="I17" i="64"/>
  <c r="H17" i="64"/>
  <c r="G17" i="64"/>
  <c r="S14" i="64"/>
  <c r="A14" i="64"/>
  <c r="V14" i="54"/>
  <c r="S13" i="64"/>
  <c r="A10" i="64"/>
  <c r="E14" i="54"/>
  <c r="T18" i="71"/>
  <c r="S15" i="70"/>
  <c r="S15" i="71"/>
  <c r="S15" i="68"/>
  <c r="S15" i="64"/>
  <c r="T17" i="66"/>
  <c r="B48" i="64"/>
  <c r="N15" i="54"/>
  <c r="T18" i="64"/>
  <c r="K15" i="54"/>
  <c r="T17" i="64"/>
  <c r="B44" i="64" s="1"/>
  <c r="T25" i="64"/>
  <c r="T22" i="64"/>
  <c r="B49" i="64" s="1"/>
  <c r="T20" i="64"/>
  <c r="M15" i="54" s="1"/>
  <c r="B47" i="64"/>
  <c r="T28" i="64"/>
  <c r="B55" i="64"/>
  <c r="T20" i="69"/>
  <c r="B47" i="69" s="1"/>
  <c r="U18" i="66"/>
  <c r="K18" i="54" s="1"/>
  <c r="T17" i="72"/>
  <c r="J31" i="54"/>
  <c r="T19" i="72"/>
  <c r="B46" i="72" s="1"/>
  <c r="T20" i="72"/>
  <c r="B47" i="72" s="1"/>
  <c r="K31" i="54"/>
  <c r="T17" i="71"/>
  <c r="B44" i="71" s="1"/>
  <c r="T17" i="70"/>
  <c r="B44" i="70"/>
  <c r="T18" i="70"/>
  <c r="B45" i="70"/>
  <c r="S24" i="54"/>
  <c r="U20" i="67"/>
  <c r="O25" i="54"/>
  <c r="B49" i="69"/>
  <c r="B53" i="69"/>
  <c r="S25" i="54"/>
  <c r="T19" i="69"/>
  <c r="T28" i="69"/>
  <c r="B55" i="69"/>
  <c r="G53" i="69"/>
  <c r="U25" i="65"/>
  <c r="G52" i="65" s="1"/>
  <c r="W21" i="65"/>
  <c r="U19" i="68"/>
  <c r="G46" i="68" s="1"/>
  <c r="O23" i="54"/>
  <c r="T19" i="68"/>
  <c r="B46" i="68"/>
  <c r="T25" i="68"/>
  <c r="B52" i="68" s="1"/>
  <c r="S23" i="54"/>
  <c r="U22" i="54"/>
  <c r="T20" i="68"/>
  <c r="B47" i="68"/>
  <c r="T20" i="66"/>
  <c r="B47" i="66" s="1"/>
  <c r="T19" i="66"/>
  <c r="B46" i="66" s="1"/>
  <c r="T28" i="66"/>
  <c r="B55" i="66"/>
  <c r="B48" i="65"/>
  <c r="N17" i="54"/>
  <c r="T18" i="65"/>
  <c r="B45" i="65" s="1"/>
  <c r="T17" i="65"/>
  <c r="T20" i="65"/>
  <c r="B47" i="65" s="1"/>
  <c r="T25" i="65"/>
  <c r="B52" i="65" s="1"/>
  <c r="U19" i="72"/>
  <c r="L30" i="54" s="1"/>
  <c r="U20" i="72"/>
  <c r="M30" i="54" s="1"/>
  <c r="P31" i="54"/>
  <c r="B50" i="72"/>
  <c r="B55" i="72"/>
  <c r="U31" i="54"/>
  <c r="B44" i="72"/>
  <c r="B48" i="72"/>
  <c r="N31" i="54"/>
  <c r="B52" i="72"/>
  <c r="R31" i="54"/>
  <c r="T31" i="54"/>
  <c r="B54" i="72"/>
  <c r="B51" i="72"/>
  <c r="Q31" i="54"/>
  <c r="B53" i="72"/>
  <c r="S31" i="54"/>
  <c r="Q30" i="54"/>
  <c r="U30" i="54"/>
  <c r="T22" i="72"/>
  <c r="O31" i="54" s="1"/>
  <c r="P30" i="54"/>
  <c r="T30" i="54"/>
  <c r="G48" i="72"/>
  <c r="G54" i="72"/>
  <c r="N30" i="54"/>
  <c r="R30" i="54"/>
  <c r="G50" i="72"/>
  <c r="W22" i="72"/>
  <c r="W24" i="72"/>
  <c r="W25" i="72"/>
  <c r="W26" i="72"/>
  <c r="W28" i="72"/>
  <c r="K30" i="54"/>
  <c r="O30" i="54"/>
  <c r="S30" i="54"/>
  <c r="G51" i="71"/>
  <c r="Q28" i="54"/>
  <c r="U20" i="71"/>
  <c r="M28" i="54" s="1"/>
  <c r="U25" i="71"/>
  <c r="G52" i="71" s="1"/>
  <c r="U28" i="54"/>
  <c r="B55" i="71"/>
  <c r="U29" i="54"/>
  <c r="B47" i="71"/>
  <c r="M29" i="54"/>
  <c r="B51" i="71"/>
  <c r="Q29" i="54"/>
  <c r="B45" i="71"/>
  <c r="K29" i="54"/>
  <c r="S29" i="54"/>
  <c r="W21" i="71"/>
  <c r="W22" i="71"/>
  <c r="W23" i="71"/>
  <c r="W24" i="71"/>
  <c r="W26" i="71"/>
  <c r="W27" i="71"/>
  <c r="W28" i="71"/>
  <c r="G50" i="71"/>
  <c r="T28" i="54"/>
  <c r="N29" i="54"/>
  <c r="R29" i="54"/>
  <c r="N28" i="54"/>
  <c r="P29" i="54"/>
  <c r="T29" i="54"/>
  <c r="O29" i="54"/>
  <c r="K28" i="54"/>
  <c r="O28" i="54"/>
  <c r="S28" i="54"/>
  <c r="S26" i="54"/>
  <c r="G51" i="70"/>
  <c r="U20" i="70"/>
  <c r="W20" i="70" s="1"/>
  <c r="U28" i="70"/>
  <c r="G55" i="70" s="1"/>
  <c r="O27" i="54"/>
  <c r="B49" i="70"/>
  <c r="B54" i="70"/>
  <c r="T27" i="54"/>
  <c r="P27" i="54"/>
  <c r="B50" i="70"/>
  <c r="B51" i="70"/>
  <c r="Q27" i="54"/>
  <c r="J27" i="54"/>
  <c r="B48" i="70"/>
  <c r="N27" i="54"/>
  <c r="B52" i="70"/>
  <c r="R27" i="54"/>
  <c r="N26" i="54"/>
  <c r="B53" i="70"/>
  <c r="T20" i="70"/>
  <c r="G48" i="70"/>
  <c r="P26" i="54"/>
  <c r="T26" i="54"/>
  <c r="T19" i="70"/>
  <c r="T28" i="70"/>
  <c r="U27" i="54" s="1"/>
  <c r="P25" i="54"/>
  <c r="T25" i="54"/>
  <c r="Q25" i="54"/>
  <c r="K25" i="54"/>
  <c r="J25" i="54"/>
  <c r="N25" i="54"/>
  <c r="R25" i="54"/>
  <c r="P24" i="54"/>
  <c r="N24" i="54"/>
  <c r="T24" i="54"/>
  <c r="Q24" i="54"/>
  <c r="P22" i="54"/>
  <c r="T22" i="54"/>
  <c r="N23" i="54"/>
  <c r="R22" i="54"/>
  <c r="P23" i="54"/>
  <c r="T23" i="54"/>
  <c r="Q23" i="54"/>
  <c r="U23" i="54"/>
  <c r="T17" i="67"/>
  <c r="B44" i="67"/>
  <c r="Q21" i="54"/>
  <c r="T19" i="67"/>
  <c r="L21" i="54"/>
  <c r="S20" i="54"/>
  <c r="P21" i="54"/>
  <c r="B53" i="67"/>
  <c r="B44" i="66"/>
  <c r="J19" i="54"/>
  <c r="S19" i="54"/>
  <c r="R19" i="54"/>
  <c r="M17" i="54"/>
  <c r="Q17" i="54"/>
  <c r="U17" i="54"/>
  <c r="Q16" i="54"/>
  <c r="O17" i="54"/>
  <c r="S17" i="54"/>
  <c r="P16" i="54"/>
  <c r="N16" i="54"/>
  <c r="L17" i="54"/>
  <c r="P17" i="54"/>
  <c r="G53" i="64"/>
  <c r="N14" i="54"/>
  <c r="P14" i="54"/>
  <c r="T15" i="54"/>
  <c r="Q14" i="54"/>
  <c r="U15" i="54"/>
  <c r="O14" i="54"/>
  <c r="S15" i="54"/>
  <c r="G45" i="72"/>
  <c r="G45" i="71"/>
  <c r="W23" i="70"/>
  <c r="W24" i="70"/>
  <c r="W27" i="70"/>
  <c r="W23" i="69"/>
  <c r="W24" i="69"/>
  <c r="W27" i="69"/>
  <c r="W28" i="69"/>
  <c r="W23" i="68"/>
  <c r="W25" i="68"/>
  <c r="W27" i="68"/>
  <c r="W28" i="68"/>
  <c r="W24" i="65"/>
  <c r="G48" i="65"/>
  <c r="W23" i="64"/>
  <c r="W24" i="64"/>
  <c r="W27" i="64"/>
  <c r="G48" i="64"/>
  <c r="L31" i="54"/>
  <c r="W25" i="71"/>
  <c r="O15" i="54"/>
  <c r="B45" i="64"/>
  <c r="J15" i="54"/>
  <c r="B52" i="64"/>
  <c r="R15" i="54"/>
  <c r="U19" i="54"/>
  <c r="U25" i="54"/>
  <c r="M23" i="54"/>
  <c r="K27" i="54"/>
  <c r="J21" i="54"/>
  <c r="B46" i="69"/>
  <c r="L25" i="54"/>
  <c r="L23" i="54"/>
  <c r="B46" i="67"/>
  <c r="L19" i="54"/>
  <c r="B44" i="65"/>
  <c r="J17" i="54"/>
  <c r="R17" i="54"/>
  <c r="W19" i="72"/>
  <c r="B49" i="72"/>
  <c r="W20" i="71"/>
  <c r="B47" i="70"/>
  <c r="M27" i="54"/>
  <c r="B46" i="70"/>
  <c r="L27" i="54"/>
  <c r="B55" i="70"/>
  <c r="C12" i="54"/>
  <c r="D12" i="54"/>
  <c r="W12" i="54"/>
  <c r="U21" i="53"/>
  <c r="W21" i="53" s="1"/>
  <c r="U26" i="53"/>
  <c r="W26" i="53" s="1"/>
  <c r="G53" i="53"/>
  <c r="U27" i="53"/>
  <c r="T12" i="54" s="1"/>
  <c r="G54" i="53"/>
  <c r="U22" i="53"/>
  <c r="W22" i="53" s="1"/>
  <c r="U23" i="53"/>
  <c r="P12" i="54" s="1"/>
  <c r="G50" i="53"/>
  <c r="U24" i="53"/>
  <c r="G51" i="53"/>
  <c r="U25" i="53"/>
  <c r="R12" i="54" s="1"/>
  <c r="U28" i="53"/>
  <c r="U12" i="54" s="1"/>
  <c r="V20" i="53"/>
  <c r="F47" i="53" s="1"/>
  <c r="V19" i="53"/>
  <c r="F46" i="53" s="1"/>
  <c r="V18" i="53"/>
  <c r="F45" i="53" s="1"/>
  <c r="V17" i="53"/>
  <c r="F44" i="53" s="1"/>
  <c r="V22" i="53"/>
  <c r="F49" i="53" s="1"/>
  <c r="V21" i="53"/>
  <c r="F48" i="53"/>
  <c r="R17" i="53"/>
  <c r="T28" i="53"/>
  <c r="B55" i="53" s="1"/>
  <c r="O17" i="53"/>
  <c r="T19" i="53" s="1"/>
  <c r="T25" i="53"/>
  <c r="B52" i="53" s="1"/>
  <c r="L17" i="53"/>
  <c r="T18" i="53" s="1"/>
  <c r="I17" i="53"/>
  <c r="V28" i="53"/>
  <c r="F55" i="53" s="1"/>
  <c r="V27" i="53"/>
  <c r="F54" i="53" s="1"/>
  <c r="V26" i="53"/>
  <c r="F53" i="53"/>
  <c r="V25" i="53"/>
  <c r="F52" i="53" s="1"/>
  <c r="V24" i="53"/>
  <c r="F51" i="53"/>
  <c r="V23" i="53"/>
  <c r="F50" i="53"/>
  <c r="Q12" i="54"/>
  <c r="S12" i="54"/>
  <c r="W27" i="53"/>
  <c r="W24" i="53"/>
  <c r="W23" i="53"/>
  <c r="U18" i="53"/>
  <c r="G45" i="53" s="1"/>
  <c r="T22" i="53"/>
  <c r="O13" i="54" s="1"/>
  <c r="B49" i="53"/>
  <c r="U20" i="53"/>
  <c r="G47" i="53" s="1"/>
  <c r="B19" i="53"/>
  <c r="B18" i="53"/>
  <c r="Q17" i="53"/>
  <c r="T27" i="53"/>
  <c r="B54" i="53"/>
  <c r="P17" i="53"/>
  <c r="T26" i="53"/>
  <c r="S13" i="54" s="1"/>
  <c r="B53" i="53"/>
  <c r="N17" i="53"/>
  <c r="T24" i="53"/>
  <c r="B51" i="53"/>
  <c r="M17" i="53"/>
  <c r="T23" i="53"/>
  <c r="B50" i="53"/>
  <c r="K17" i="53"/>
  <c r="J17" i="53"/>
  <c r="H17" i="53"/>
  <c r="G17" i="53"/>
  <c r="S14" i="53"/>
  <c r="S15" i="53" s="1"/>
  <c r="A14" i="53"/>
  <c r="V12" i="54"/>
  <c r="S13" i="53"/>
  <c r="A10" i="53"/>
  <c r="E12" i="54"/>
  <c r="Q13" i="54"/>
  <c r="T13" i="54"/>
  <c r="P13" i="54"/>
  <c r="T17" i="53"/>
  <c r="J13" i="54" s="1"/>
  <c r="T20" i="53"/>
  <c r="M13" i="54" s="1"/>
  <c r="T21" i="53"/>
  <c r="N13" i="54"/>
  <c r="B48" i="53"/>
  <c r="G51" i="67" l="1"/>
  <c r="W24" i="67"/>
  <c r="P20" i="54"/>
  <c r="G50" i="67"/>
  <c r="G52" i="64"/>
  <c r="W25" i="64"/>
  <c r="W25" i="69"/>
  <c r="R24" i="54"/>
  <c r="R26" i="54"/>
  <c r="W25" i="70"/>
  <c r="L13" i="54"/>
  <c r="B46" i="53"/>
  <c r="N19" i="54"/>
  <c r="B48" i="66"/>
  <c r="T19" i="54"/>
  <c r="B54" i="66"/>
  <c r="B54" i="67"/>
  <c r="T21" i="54"/>
  <c r="K23" i="54"/>
  <c r="B45" i="68"/>
  <c r="B49" i="66"/>
  <c r="O19" i="54"/>
  <c r="U21" i="54"/>
  <c r="B55" i="67"/>
  <c r="B49" i="67"/>
  <c r="O21" i="54"/>
  <c r="B46" i="64"/>
  <c r="L15" i="54"/>
  <c r="B50" i="66"/>
  <c r="P19" i="54"/>
  <c r="K21" i="54"/>
  <c r="B45" i="67"/>
  <c r="B51" i="66"/>
  <c r="Q19" i="54"/>
  <c r="J23" i="54"/>
  <c r="B44" i="68"/>
  <c r="B45" i="53"/>
  <c r="K13" i="54"/>
  <c r="M21" i="54"/>
  <c r="B47" i="67"/>
  <c r="W29" i="72"/>
  <c r="K19" i="54"/>
  <c r="B45" i="66"/>
  <c r="N21" i="54"/>
  <c r="B48" i="67"/>
  <c r="G46" i="69"/>
  <c r="L24" i="54"/>
  <c r="L29" i="54"/>
  <c r="B46" i="71"/>
  <c r="V29" i="72"/>
  <c r="G44" i="72"/>
  <c r="J30" i="54"/>
  <c r="B44" i="53"/>
  <c r="R28" i="54"/>
  <c r="M31" i="54"/>
  <c r="W20" i="72"/>
  <c r="W30" i="72"/>
  <c r="B23" i="72" s="1"/>
  <c r="G47" i="71"/>
  <c r="J29" i="54"/>
  <c r="Q20" i="54"/>
  <c r="G47" i="72"/>
  <c r="P15" i="54"/>
  <c r="S16" i="54"/>
  <c r="N22" i="54"/>
  <c r="W18" i="69"/>
  <c r="R13" i="54"/>
  <c r="R16" i="54"/>
  <c r="G53" i="65"/>
  <c r="B47" i="53"/>
  <c r="K17" i="54"/>
  <c r="M25" i="54"/>
  <c r="U13" i="54"/>
  <c r="G48" i="53"/>
  <c r="S14" i="54"/>
  <c r="B54" i="65"/>
  <c r="R21" i="54"/>
  <c r="G51" i="68"/>
  <c r="N12" i="54"/>
  <c r="G46" i="72"/>
  <c r="R23" i="54"/>
  <c r="M19" i="54"/>
  <c r="N20" i="54"/>
  <c r="G44" i="67"/>
  <c r="J20" i="54"/>
  <c r="W22" i="70"/>
  <c r="O26" i="54"/>
  <c r="J18" i="54"/>
  <c r="J22" i="54"/>
  <c r="G44" i="68"/>
  <c r="G48" i="68"/>
  <c r="S22" i="54"/>
  <c r="G53" i="68"/>
  <c r="W24" i="68"/>
  <c r="R20" i="54"/>
  <c r="W26" i="67"/>
  <c r="W25" i="67"/>
  <c r="G53" i="70"/>
  <c r="J26" i="54"/>
  <c r="W28" i="70"/>
  <c r="O24" i="54"/>
  <c r="G49" i="69"/>
  <c r="W21" i="69"/>
  <c r="J24" i="54"/>
  <c r="W19" i="69"/>
  <c r="G48" i="66"/>
  <c r="N18" i="54"/>
  <c r="W21" i="66"/>
  <c r="G49" i="66"/>
  <c r="O18" i="54"/>
  <c r="Q18" i="54"/>
  <c r="W24" i="66"/>
  <c r="G51" i="66"/>
  <c r="P18" i="54"/>
  <c r="G50" i="66"/>
  <c r="G45" i="66"/>
  <c r="J16" i="54"/>
  <c r="G44" i="65"/>
  <c r="W23" i="65"/>
  <c r="W25" i="65"/>
  <c r="W27" i="65"/>
  <c r="T16" i="54"/>
  <c r="J14" i="54"/>
  <c r="G44" i="64"/>
  <c r="G47" i="64"/>
  <c r="M14" i="54"/>
  <c r="K14" i="54"/>
  <c r="G45" i="64"/>
  <c r="W18" i="64"/>
  <c r="G45" i="65"/>
  <c r="T14" i="54"/>
  <c r="W18" i="65"/>
  <c r="G52" i="53"/>
  <c r="W25" i="53"/>
  <c r="G44" i="53"/>
  <c r="J12" i="54"/>
  <c r="W23" i="67"/>
  <c r="G46" i="67"/>
  <c r="W22" i="67"/>
  <c r="W20" i="67"/>
  <c r="G49" i="67"/>
  <c r="K20" i="54"/>
  <c r="W19" i="67"/>
  <c r="W21" i="67"/>
  <c r="U20" i="54"/>
  <c r="M20" i="54"/>
  <c r="G47" i="67"/>
  <c r="W18" i="67"/>
  <c r="W28" i="67"/>
  <c r="L16" i="54"/>
  <c r="O12" i="54"/>
  <c r="V29" i="53"/>
  <c r="K12" i="54"/>
  <c r="W20" i="53"/>
  <c r="M12" i="54"/>
  <c r="G49" i="53"/>
  <c r="W18" i="53"/>
  <c r="L12" i="54"/>
  <c r="W28" i="53"/>
  <c r="G55" i="53"/>
  <c r="W19" i="53"/>
  <c r="G49" i="65"/>
  <c r="U16" i="54"/>
  <c r="W19" i="65"/>
  <c r="W28" i="65"/>
  <c r="W22" i="65"/>
  <c r="V29" i="65"/>
  <c r="W20" i="65"/>
  <c r="G47" i="65"/>
  <c r="M16" i="54"/>
  <c r="G52" i="66"/>
  <c r="R18" i="54"/>
  <c r="W25" i="66"/>
  <c r="W28" i="64"/>
  <c r="V29" i="64"/>
  <c r="W22" i="64"/>
  <c r="G55" i="64"/>
  <c r="W20" i="64"/>
  <c r="W19" i="64"/>
  <c r="L14" i="54"/>
  <c r="U18" i="54"/>
  <c r="W28" i="66"/>
  <c r="W19" i="66"/>
  <c r="W18" i="66"/>
  <c r="G47" i="66"/>
  <c r="L18" i="54"/>
  <c r="G55" i="66"/>
  <c r="W20" i="66"/>
  <c r="W27" i="66"/>
  <c r="T18" i="54"/>
  <c r="G54" i="66"/>
  <c r="G53" i="66"/>
  <c r="S18" i="54"/>
  <c r="V29" i="66"/>
  <c r="W26" i="66"/>
  <c r="W22" i="66"/>
  <c r="W22" i="68"/>
  <c r="W30" i="68" s="1"/>
  <c r="W18" i="68"/>
  <c r="G49" i="68"/>
  <c r="W19" i="68"/>
  <c r="V29" i="68"/>
  <c r="W29" i="68"/>
  <c r="M22" i="54"/>
  <c r="K22" i="54"/>
  <c r="L22" i="54"/>
  <c r="G55" i="68"/>
  <c r="W20" i="68"/>
  <c r="W27" i="67"/>
  <c r="G54" i="67"/>
  <c r="T20" i="54"/>
  <c r="V29" i="67"/>
  <c r="K24" i="54"/>
  <c r="G45" i="69"/>
  <c r="U24" i="54"/>
  <c r="V29" i="69"/>
  <c r="G47" i="69"/>
  <c r="W20" i="69"/>
  <c r="M24" i="54"/>
  <c r="G46" i="71"/>
  <c r="W30" i="71"/>
  <c r="W29" i="71"/>
  <c r="G44" i="71"/>
  <c r="J28" i="54"/>
  <c r="V29" i="71"/>
  <c r="L28" i="54"/>
  <c r="W18" i="70"/>
  <c r="G45" i="70"/>
  <c r="W19" i="70"/>
  <c r="V29" i="70"/>
  <c r="L26" i="54"/>
  <c r="G47" i="70"/>
  <c r="M26" i="54"/>
  <c r="U26" i="54"/>
  <c r="W30" i="53" l="1"/>
  <c r="W29" i="53"/>
  <c r="W29" i="65"/>
  <c r="W30" i="65"/>
  <c r="B23" i="65" s="1"/>
  <c r="W30" i="64"/>
  <c r="W29" i="64"/>
  <c r="W29" i="66"/>
  <c r="W30" i="66"/>
  <c r="B23" i="68"/>
  <c r="W30" i="67"/>
  <c r="W29" i="67"/>
  <c r="W29" i="69"/>
  <c r="W30" i="69"/>
  <c r="B23" i="69" s="1"/>
  <c r="B23" i="71"/>
  <c r="W29" i="70"/>
  <c r="W30" i="70"/>
  <c r="B23" i="70" l="1"/>
  <c r="B23" i="64"/>
  <c r="B23" i="67"/>
  <c r="B23" i="53"/>
  <c r="B23" i="66"/>
</calcChain>
</file>

<file path=xl/sharedStrings.xml><?xml version="1.0" encoding="utf-8"?>
<sst xmlns="http://schemas.openxmlformats.org/spreadsheetml/2006/main" count="609" uniqueCount="163">
  <si>
    <t>IDENTIFICACION DEL INDICADOR</t>
  </si>
  <si>
    <t>PROCESO</t>
  </si>
  <si>
    <t>PRODUCTO/SERVICIO</t>
  </si>
  <si>
    <t>MEDICION</t>
  </si>
  <si>
    <t>NOMBRE DEL INDICADOR</t>
  </si>
  <si>
    <t>Periodicidad</t>
  </si>
  <si>
    <t>Rango de Gestión</t>
  </si>
  <si>
    <t>Ascendente</t>
  </si>
  <si>
    <t>Máximo</t>
  </si>
  <si>
    <t>Sobresaliente</t>
  </si>
  <si>
    <t>Satisfactorio</t>
  </si>
  <si>
    <t>Aceptable</t>
  </si>
  <si>
    <t>Mínimo</t>
  </si>
  <si>
    <t>Descendente</t>
  </si>
  <si>
    <t>INFORMACION OPERACIONAL</t>
  </si>
  <si>
    <t>Meta</t>
  </si>
  <si>
    <t>Indicador</t>
  </si>
  <si>
    <t>Formula</t>
  </si>
  <si>
    <t>Tipo de Indicador</t>
  </si>
  <si>
    <t xml:space="preserve">Valor Real </t>
  </si>
  <si>
    <t>Rango Critico de Éxito</t>
  </si>
  <si>
    <t>Responsable</t>
  </si>
  <si>
    <t>MATRIZ DE INDICADORES POR PROCESO</t>
  </si>
  <si>
    <t>NOMBRE DEL PROCESO</t>
  </si>
  <si>
    <t>OBJETIVO DEL PROCESO</t>
  </si>
  <si>
    <t>Formula del Indicador</t>
  </si>
  <si>
    <t>Unidad de Medida</t>
  </si>
  <si>
    <t>Nombre de la Variable</t>
  </si>
  <si>
    <t>Explicación de la Variable</t>
  </si>
  <si>
    <t>Fuente de Información</t>
  </si>
  <si>
    <t xml:space="preserve">TENDENCIA </t>
  </si>
  <si>
    <t>Variable / Periodo</t>
  </si>
  <si>
    <t>Años a evaluar (Máx 4):</t>
  </si>
  <si>
    <t xml:space="preserve">Aprobación: 04/04/17   Version 3.0 </t>
  </si>
  <si>
    <t>REGISTRO DE RESULTADOS</t>
  </si>
  <si>
    <t>GRAFICA</t>
  </si>
  <si>
    <t>INTERPRETACION DE RESULTADOS</t>
  </si>
  <si>
    <t>RESULTADO (%)</t>
  </si>
  <si>
    <t>META POR PERIODO</t>
  </si>
  <si>
    <t>Meta Anual</t>
  </si>
  <si>
    <t>Frecuencia</t>
  </si>
  <si>
    <t>Mayor o Igual que</t>
  </si>
  <si>
    <t>entre</t>
  </si>
  <si>
    <t>Menor que</t>
  </si>
  <si>
    <t xml:space="preserve">SISTEMAS DE INFORMACION                                 </t>
  </si>
  <si>
    <t xml:space="preserve"> Atender oportuna y efectivamente las solicitudes de mantenimiento y soporte de hardware y telecomunicaciones, asi como el desarrollo e  implementacion de nuevos programas que permitan el intercambio de información entre los usuarios y servidores de la red distrital, ademas de la custodia de la informacion de caracter social, economico, demografico, fisico espacial, ambiental y legal.</t>
  </si>
  <si>
    <t>70 a 89%</t>
  </si>
  <si>
    <t>Periodo1</t>
  </si>
  <si>
    <t>Periodo2</t>
  </si>
  <si>
    <t>Periodo3</t>
  </si>
  <si>
    <t>Periodo4</t>
  </si>
  <si>
    <t>Periodo5</t>
  </si>
  <si>
    <t>Periodo6</t>
  </si>
  <si>
    <t>Periodo7</t>
  </si>
  <si>
    <t>Periodo8</t>
  </si>
  <si>
    <t>Periodo9</t>
  </si>
  <si>
    <t>Periodo10</t>
  </si>
  <si>
    <t>Periodo11</t>
  </si>
  <si>
    <t>Periodo12</t>
  </si>
  <si>
    <t xml:space="preserve">RESPONSABLES: </t>
  </si>
  <si>
    <t>PROCESO:</t>
  </si>
  <si>
    <t>Periodo</t>
  </si>
  <si>
    <t>Resultado</t>
  </si>
  <si>
    <t>Observaciones realizadas</t>
  </si>
  <si>
    <t>Propuesta de Mejoramiento</t>
  </si>
  <si>
    <t>EQUIPOS EN OPTIMO ESTADO</t>
  </si>
  <si>
    <t>OFICINA DE SISTEMAS</t>
  </si>
  <si>
    <t>SISTEMAS</t>
  </si>
  <si>
    <t>Total de equipos  a los que se le han realizado el mantenimiento preventivo</t>
  </si>
  <si>
    <t>Equipos programados para mantenimiento en el periodo</t>
  </si>
  <si>
    <t>Los equipos a los que se ha realizado el mantenimiento preventivo</t>
  </si>
  <si>
    <t>El numero de equipos programados para mantenimiento</t>
  </si>
  <si>
    <t>formato de mantenimiento de equipos MASI-F06</t>
  </si>
  <si>
    <t>Cronograma de mantenimientos preventivos</t>
  </si>
  <si>
    <t>Total de equipos  con mantenimiento preventivo/Total equipos programados para mantenimiento</t>
  </si>
  <si>
    <t>SATISFACCION AL CLIENTE INTERNO</t>
  </si>
  <si>
    <t xml:space="preserve">No. De requerimientos  atendidos/total de requerimientos recibidos </t>
  </si>
  <si>
    <t>No. De requerimientos  atendidos</t>
  </si>
  <si>
    <t xml:space="preserve">Total de requerimientos recibidos </t>
  </si>
  <si>
    <t>Requerimiento de Hardware/Software atendidos durante el periodo</t>
  </si>
  <si>
    <t>Total de Requerimientos de Hardware/Software atendidos durante el Periodo</t>
  </si>
  <si>
    <t>Solicitudes de Servicio Regristradas en el GLPI</t>
  </si>
  <si>
    <t>Indicador 10</t>
  </si>
  <si>
    <t>RESPUESTAS A PQRSD</t>
  </si>
  <si>
    <t>Peticiones respondidas a tiempo / Peticiones realizadas</t>
  </si>
  <si>
    <t>Peticiones resueltas a tiempo</t>
  </si>
  <si>
    <t>Peticiones realizadas por los ciudadanos</t>
  </si>
  <si>
    <t>Sistema de Información SIGOB</t>
  </si>
  <si>
    <t>Los PQRSD respondidas en el tiempo estipulado</t>
  </si>
  <si>
    <t>Todas las solicitudes recibidas</t>
  </si>
  <si>
    <t xml:space="preserve">                                                                                                                        CODIGO: ECECPAI-F07</t>
  </si>
  <si>
    <t>CODIGO: ECECPAI-F07</t>
  </si>
  <si>
    <t># de socializaciones realizadas / Total de socializaciones programadas sobre la politica de seguridad de la información digital</t>
  </si>
  <si>
    <t># socializaciones realizadas sobre la politica de seguridad de la información digital</t>
  </si>
  <si>
    <t>Total de socializaciones programadas</t>
  </si>
  <si>
    <t>Socializaciones realizadas por cualquiera de los medios institucionales</t>
  </si>
  <si>
    <t>Socializaciones programadas sobre la politica de seguridad digital</t>
  </si>
  <si>
    <t>CESAR CONSUEGRA</t>
  </si>
  <si>
    <t>MILENA CEDEÑO</t>
  </si>
  <si>
    <t>LEONOR ZAPATA</t>
  </si>
  <si>
    <t>GABRIEL QUIJANO</t>
  </si>
  <si>
    <t>SEGURIDAD DE LA INFORMACION</t>
  </si>
  <si>
    <t>Ataques identificados Vs Ataques materializados</t>
  </si>
  <si>
    <t>Número de ataques identificados</t>
  </si>
  <si>
    <t>Reportes</t>
  </si>
  <si>
    <t>SEGURIDAD DE LA INFORMACIÓN</t>
  </si>
  <si>
    <t>Número de solicitudes de mantenimiento de las aplicaciones atendidas</t>
  </si>
  <si>
    <t>Número de solicitudes solucitud de soluciónes informáticas</t>
  </si>
  <si>
    <t>GLPI, Correo Electrónico, Oficios</t>
  </si>
  <si>
    <t>1. MANTENIMIENTO PREVENTIVO DE EQUIPOS DE COMPUTO</t>
  </si>
  <si>
    <t>5. Ataques Informaticos a la Entidad</t>
  </si>
  <si>
    <t>6. Aseguramiento en la adquisicion y mantenimiento del software</t>
  </si>
  <si>
    <t>50 a 89%</t>
  </si>
  <si>
    <t>2 a 97%</t>
  </si>
  <si>
    <t>Porcentaje</t>
  </si>
  <si>
    <t>Cantidad</t>
  </si>
  <si>
    <t>SEGURIDAD DE LA INFORMACIÓN - RIESGOS DE CORRUPCIÓN</t>
  </si>
  <si>
    <t>4. OPORTUNIDAD EN LA RESPUESTAS A PQRSD</t>
  </si>
  <si>
    <t>2. ATENCIÓN DE INCIDENCIAS</t>
  </si>
  <si>
    <t>3. SATISFACCION AL CLIENTE INTERNO</t>
  </si>
  <si>
    <t xml:space="preserve">No. De requerimientos  atendidos Satisfechos </t>
  </si>
  <si>
    <t>No. De requerimientos  atendidos satisfechos /total de requerimientos Atendidos</t>
  </si>
  <si>
    <t>Total de requerimientos atendidos</t>
  </si>
  <si>
    <t>Requerimiento de Hardware/Software atendidos durante el periodo con un puntaje mayor o igual a 3</t>
  </si>
  <si>
    <t>Solicitudes de Servicio Regristradas y calificadas en el GLPI</t>
  </si>
  <si>
    <t>Solicitudes de Servicio Regristradas como atendidas en el GLPI</t>
  </si>
  <si>
    <t>Número de ataques materializados</t>
  </si>
  <si>
    <t>7. SOCIALIZACIÓN SOBRE LA POLITICA DE SEGURIDAD DE LA INFORMACIÓN (Manipulación indebida, adulteración o filtración de información)</t>
  </si>
  <si>
    <t>respuestas extemporaneas</t>
  </si>
  <si>
    <t>CAROLINA CAHUANA</t>
  </si>
  <si>
    <t>PLAN ESTRATEGICO DE TECNOLOGIAS DE INFORMACION (PETI)</t>
  </si>
  <si>
    <t>Proyectos implementados durante el periodo / Proyectos planeados durante el periodo</t>
  </si>
  <si>
    <t>Proyectos implementados</t>
  </si>
  <si>
    <t>Proyectos implementados durante el periodo</t>
  </si>
  <si>
    <t>Proyectos planificados durante el periodo</t>
  </si>
  <si>
    <t>PETI</t>
  </si>
  <si>
    <t>Plan de Acción</t>
  </si>
  <si>
    <t>Proyectos del PETI implementados / Proyectos planeados en el PETI</t>
  </si>
  <si>
    <t>Proyectos planificados</t>
  </si>
  <si>
    <t>Numero de proyectos planificados en el PETI</t>
  </si>
  <si>
    <t xml:space="preserve">Numero de proyectos registrados en el PETI y ejecudados </t>
  </si>
  <si>
    <t>Numero de proyectos ejecudados durante la vigencia evaluada</t>
  </si>
  <si>
    <t>Numero de proyectos planificados durante el periodo</t>
  </si>
  <si>
    <t>8. Avance en la Implementación del PETI, periodo actual</t>
  </si>
  <si>
    <t>9. Implementación del PETI</t>
  </si>
  <si>
    <t>Durante el periodo 2019 se realizó la renovación tecnológica con Backup en la nube que incluye el cambio de equipos de computo el cual se debe actualizar anualmente.  Este será programado durante el segundo semestre de 2020</t>
  </si>
  <si>
    <t>El mantenimiento será programado durante el segundo semestre de 2020</t>
  </si>
  <si>
    <t>23 incidencias fueron registradas a traves del correo electrónico</t>
  </si>
  <si>
    <t>490 incidencias fueron registradas a traves del correo electrónico</t>
  </si>
  <si>
    <t>No fueron programadas socializaciones debido a que nos encontramos en etapa de planeación del cuatrenio</t>
  </si>
  <si>
    <t xml:space="preserve">No se programaron capacitaciones durante el periodo </t>
  </si>
  <si>
    <t>Hay una PQR que corresponde al proceso de contratación</t>
  </si>
  <si>
    <t>Revisar EXT-QUILLA-20-073049</t>
  </si>
  <si>
    <t>Revisar EXT-QUILLA-20-060333</t>
  </si>
  <si>
    <t>respuestas extemporaneas, una es de competencia de Educación</t>
  </si>
  <si>
    <t>Revisar EXT-QUILLA-20-023681</t>
  </si>
  <si>
    <t>Revisar EXT-QUILLA-20-006879
EXT-QUILLA-20-003374
EXT-QUILLA-20-013749</t>
  </si>
  <si>
    <t>No se realizó medición debido a que se encontraba desarrollando los proyectos del plan de desarrollo.</t>
  </si>
  <si>
    <t>Debido a la emergencia por Covid-19 se replantearon los proyectos para el periodo 2020.  Quedaron 12 proyectos de los cuales 4 se encuentran por encima de un 50% de avance</t>
  </si>
  <si>
    <t>Número de solicitudes y adquision y mantenmiento recibidas</t>
  </si>
  <si>
    <t>AÑO: 2020</t>
  </si>
  <si>
    <t>No se han relizado manenimientos  por motivos de estado de emergencia.</t>
  </si>
  <si>
    <t xml:space="preserve">No se han relizado manenimientos  por motivos de estado de emergencia. Fueron alquilados 120 portatiles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</si>
</sst>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8"/>
      <color theme="1"/>
      <name val="Arial"/>
      <family val="2"/>
    </font>
    <font>
      <sz val="8"/>
      <color theme="1"/>
      <name val="Arial"/>
      <family val="2"/>
    </font>
    <font>
      <sz val="8"/>
      <color theme="1"/>
      <name val="Calibri"/>
      <family val="2"/>
      <scheme val="minor"/>
    </font>
    <font>
      <sz val="11"/>
      <color theme="1"/>
      <name val="Calibri"/>
      <family val="2"/>
      <scheme val="minor"/>
    </font>
    <font>
      <sz val="8"/>
      <name val="Arial"/>
      <family val="2"/>
    </font>
    <font>
      <b/>
      <sz val="8"/>
      <color theme="0"/>
      <name val="Arial"/>
      <family val="2"/>
    </font>
    <font>
      <sz val="8"/>
      <color theme="0"/>
      <name val="Arial"/>
      <family val="2"/>
    </font>
    <font>
      <sz val="6"/>
      <color theme="0"/>
      <name val="Arial"/>
      <family val="2"/>
    </font>
    <font>
      <sz val="5"/>
      <color theme="0"/>
      <name val="Arial"/>
      <family val="2"/>
    </font>
    <font>
      <b/>
      <sz val="8"/>
      <color theme="1"/>
      <name val="Arial Narrow"/>
      <family val="2"/>
    </font>
    <font>
      <b/>
      <sz val="8"/>
      <color rgb="FF000000"/>
      <name val="Arial"/>
      <family val="2"/>
    </font>
    <font>
      <sz val="11"/>
      <color theme="1"/>
      <name val="Arial"/>
      <family val="2"/>
    </font>
    <font>
      <sz val="8"/>
      <color rgb="FF000000"/>
      <name val="Arial"/>
      <family val="2"/>
    </font>
    <font>
      <sz val="8"/>
      <color theme="1"/>
      <name val="Arial Narrow"/>
      <family val="2"/>
    </font>
    <font>
      <b/>
      <sz val="10"/>
      <color theme="1"/>
      <name val="Arial"/>
      <family val="2"/>
    </font>
    <font>
      <u/>
      <sz val="11"/>
      <color theme="10"/>
      <name val="Calibri"/>
      <family val="2"/>
    </font>
    <font>
      <b/>
      <sz val="8"/>
      <name val="Arial"/>
      <family val="2"/>
    </font>
    <font>
      <sz val="8"/>
      <color rgb="FF000000"/>
      <name val="Tahoma"/>
      <family val="2"/>
    </font>
    <font>
      <sz val="10"/>
      <color theme="0"/>
      <name val="Arial"/>
      <family val="2"/>
    </font>
    <font>
      <b/>
      <sz val="8"/>
      <color rgb="FFC00000"/>
      <name val="Arial"/>
      <family val="2"/>
    </font>
    <font>
      <sz val="8"/>
      <color rgb="FF000000"/>
      <name val="Segoe UI"/>
      <family val="2"/>
    </font>
    <font>
      <sz val="3"/>
      <color theme="0"/>
      <name val="Arial"/>
      <family val="2"/>
    </font>
    <font>
      <b/>
      <sz val="8"/>
      <color theme="6" tint="-0.249977111117893"/>
      <name val="Arial"/>
      <family val="2"/>
    </font>
    <font>
      <b/>
      <sz val="7"/>
      <color theme="1"/>
      <name val="Arial"/>
      <family val="2"/>
    </font>
    <font>
      <b/>
      <sz val="8"/>
      <color theme="1"/>
      <name val="Calibri"/>
      <family val="2"/>
      <scheme val="minor"/>
    </font>
    <font>
      <u/>
      <sz val="10"/>
      <color theme="10"/>
      <name val="Calibri"/>
      <family val="2"/>
    </font>
    <font>
      <sz val="8"/>
      <color rgb="FFFF0000"/>
      <name val="Arial"/>
      <family val="2"/>
    </font>
    <font>
      <sz val="6"/>
      <color rgb="FFFF0000"/>
      <name val="Arial"/>
      <family val="2"/>
    </font>
    <font>
      <sz val="8"/>
      <color theme="7" tint="-0.249977111117893"/>
      <name val="Arial"/>
      <family val="2"/>
    </font>
    <font>
      <sz val="6"/>
      <color theme="7" tint="-0.249977111117893"/>
      <name val="Arial"/>
      <family val="2"/>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theme="0" tint="-0.499984740745262"/>
        <bgColor indexed="64"/>
      </patternFill>
    </fill>
  </fills>
  <borders count="41">
    <border>
      <left/>
      <right/>
      <top/>
      <bottom/>
      <diagonal/>
    </border>
    <border>
      <left/>
      <right style="medium">
        <color indexed="64"/>
      </right>
      <top/>
      <bottom/>
      <diagonal/>
    </border>
    <border>
      <left/>
      <right/>
      <top/>
      <bottom style="medium">
        <color indexed="64"/>
      </bottom>
      <diagonal/>
    </border>
    <border>
      <left style="medium">
        <color indexed="64"/>
      </left>
      <right/>
      <top/>
      <bottom/>
      <diagonal/>
    </border>
    <border>
      <left/>
      <right/>
      <top style="medium">
        <color indexed="64"/>
      </top>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medium">
        <color indexed="64"/>
      </bottom>
      <diagonal/>
    </border>
  </borders>
  <cellStyleXfs count="3">
    <xf numFmtId="0" fontId="0" fillId="0" borderId="0"/>
    <xf numFmtId="9" fontId="4" fillId="0" borderId="0" applyFont="0" applyFill="0" applyBorder="0" applyAlignment="0" applyProtection="0"/>
    <xf numFmtId="0" fontId="16" fillId="0" borderId="0" applyNumberFormat="0" applyFill="0" applyBorder="0" applyAlignment="0" applyProtection="0">
      <alignment vertical="top"/>
      <protection locked="0"/>
    </xf>
  </cellStyleXfs>
  <cellXfs count="250">
    <xf numFmtId="0" fontId="0" fillId="0" borderId="0" xfId="0"/>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vertical="center"/>
    </xf>
    <xf numFmtId="0" fontId="1" fillId="3" borderId="0" xfId="0" applyFont="1" applyFill="1"/>
    <xf numFmtId="0" fontId="0" fillId="3" borderId="0" xfId="0" applyFill="1"/>
    <xf numFmtId="0" fontId="3" fillId="3" borderId="0" xfId="0" applyFont="1" applyFill="1"/>
    <xf numFmtId="0" fontId="10" fillId="3" borderId="0" xfId="0" applyFont="1" applyFill="1" applyAlignment="1">
      <alignment horizontal="center" vertical="center"/>
    </xf>
    <xf numFmtId="0" fontId="14" fillId="3" borderId="0" xfId="0" applyFont="1" applyFill="1" applyAlignment="1">
      <alignment vertical="center"/>
    </xf>
    <xf numFmtId="0" fontId="1" fillId="3" borderId="14" xfId="0" applyFont="1" applyFill="1" applyBorder="1" applyAlignment="1" applyProtection="1">
      <alignment vertical="center"/>
    </xf>
    <xf numFmtId="0" fontId="1" fillId="3" borderId="11" xfId="0" applyFont="1" applyFill="1" applyBorder="1" applyAlignment="1" applyProtection="1">
      <alignment horizontal="center" vertical="center"/>
    </xf>
    <xf numFmtId="0" fontId="2" fillId="3" borderId="11" xfId="0" applyFont="1" applyFill="1" applyBorder="1" applyAlignment="1" applyProtection="1">
      <alignment vertical="center"/>
      <protection locked="0"/>
    </xf>
    <xf numFmtId="0" fontId="1" fillId="3" borderId="10" xfId="0" applyFont="1" applyFill="1" applyBorder="1" applyAlignment="1" applyProtection="1">
      <alignment vertical="center"/>
    </xf>
    <xf numFmtId="0" fontId="2" fillId="3" borderId="8" xfId="0" applyFont="1" applyFill="1" applyBorder="1" applyAlignment="1" applyProtection="1">
      <alignment vertical="center"/>
    </xf>
    <xf numFmtId="0" fontId="1" fillId="3" borderId="3" xfId="0" applyFont="1" applyFill="1" applyBorder="1" applyAlignment="1" applyProtection="1">
      <alignment horizontal="right" vertical="center"/>
      <protection locked="0"/>
    </xf>
    <xf numFmtId="0" fontId="2" fillId="3" borderId="23" xfId="0" applyFont="1" applyFill="1" applyBorder="1" applyAlignment="1" applyProtection="1">
      <alignment vertical="center"/>
      <protection locked="0"/>
    </xf>
    <xf numFmtId="0" fontId="6" fillId="0" borderId="0" xfId="0" applyFont="1" applyFill="1" applyBorder="1" applyAlignment="1" applyProtection="1">
      <alignment vertical="center"/>
    </xf>
    <xf numFmtId="0" fontId="1" fillId="3" borderId="0" xfId="0" applyFont="1" applyFill="1" applyBorder="1" applyAlignment="1" applyProtection="1">
      <alignment horizontal="right" vertical="center"/>
      <protection locked="0"/>
    </xf>
    <xf numFmtId="0" fontId="1" fillId="3" borderId="11" xfId="0" applyFont="1" applyFill="1" applyBorder="1" applyAlignment="1" applyProtection="1">
      <alignment horizontal="center" vertical="center" wrapText="1"/>
    </xf>
    <xf numFmtId="0" fontId="7" fillId="0" borderId="0" xfId="0" applyFont="1" applyFill="1" applyAlignment="1">
      <alignment vertical="center"/>
    </xf>
    <xf numFmtId="0" fontId="2" fillId="3" borderId="0" xfId="0" applyFont="1" applyFill="1" applyAlignment="1">
      <alignment vertical="center"/>
    </xf>
    <xf numFmtId="0" fontId="7" fillId="0" borderId="0" xfId="0" applyFont="1" applyFill="1" applyBorder="1" applyAlignment="1" applyProtection="1">
      <alignment vertical="center"/>
    </xf>
    <xf numFmtId="0" fontId="1" fillId="3" borderId="3" xfId="0" applyFont="1" applyFill="1" applyBorder="1" applyAlignment="1" applyProtection="1">
      <alignment horizontal="left" vertical="center"/>
      <protection locked="0"/>
    </xf>
    <xf numFmtId="0" fontId="1" fillId="3" borderId="0" xfId="0" applyFont="1" applyFill="1" applyBorder="1" applyAlignment="1" applyProtection="1">
      <alignment horizontal="left" vertical="center"/>
      <protection locked="0"/>
    </xf>
    <xf numFmtId="0" fontId="2" fillId="3" borderId="0" xfId="0" applyFont="1" applyFill="1" applyBorder="1" applyAlignment="1" applyProtection="1">
      <alignment horizontal="left" vertical="center"/>
      <protection locked="0"/>
    </xf>
    <xf numFmtId="0" fontId="2" fillId="3" borderId="0" xfId="0" applyFont="1" applyFill="1" applyBorder="1" applyAlignment="1" applyProtection="1">
      <alignment vertical="center"/>
      <protection locked="0"/>
    </xf>
    <xf numFmtId="0" fontId="2" fillId="3" borderId="0" xfId="0" applyFont="1" applyFill="1" applyBorder="1" applyAlignment="1">
      <alignment vertical="center"/>
    </xf>
    <xf numFmtId="0" fontId="2" fillId="3" borderId="1" xfId="0" applyFont="1" applyFill="1" applyBorder="1" applyAlignment="1">
      <alignment vertical="center"/>
    </xf>
    <xf numFmtId="0" fontId="7" fillId="0" borderId="0" xfId="0" applyFont="1" applyFill="1" applyBorder="1" applyAlignment="1" applyProtection="1">
      <alignment vertical="center"/>
      <protection locked="0"/>
    </xf>
    <xf numFmtId="0" fontId="2" fillId="3" borderId="3" xfId="0" applyFont="1" applyFill="1" applyBorder="1" applyAlignment="1" applyProtection="1">
      <alignment horizontal="center" vertical="center"/>
      <protection locked="0"/>
    </xf>
    <xf numFmtId="0" fontId="2" fillId="3" borderId="0" xfId="0" applyFont="1" applyFill="1" applyBorder="1" applyAlignment="1" applyProtection="1">
      <alignment horizontal="center" vertical="center"/>
      <protection locked="0"/>
    </xf>
    <xf numFmtId="0" fontId="19" fillId="0" borderId="0" xfId="0" applyFont="1" applyFill="1" applyBorder="1" applyAlignment="1" applyProtection="1">
      <alignment vertical="center"/>
      <protection locked="0"/>
    </xf>
    <xf numFmtId="0" fontId="22" fillId="0" borderId="0" xfId="0" applyFont="1" applyFill="1" applyBorder="1" applyAlignment="1" applyProtection="1">
      <alignment vertical="center"/>
    </xf>
    <xf numFmtId="0" fontId="8" fillId="3" borderId="9" xfId="0" applyFont="1" applyFill="1" applyBorder="1" applyAlignment="1" applyProtection="1">
      <alignment vertical="center"/>
      <protection locked="0"/>
    </xf>
    <xf numFmtId="0" fontId="8" fillId="3" borderId="9" xfId="0" applyFont="1" applyFill="1" applyBorder="1" applyAlignment="1">
      <alignment vertical="center"/>
    </xf>
    <xf numFmtId="0" fontId="9" fillId="3" borderId="9" xfId="0" applyFont="1" applyFill="1" applyBorder="1" applyAlignment="1" applyProtection="1">
      <alignment vertical="center"/>
      <protection locked="0"/>
    </xf>
    <xf numFmtId="0" fontId="9" fillId="3" borderId="13" xfId="0" applyFont="1" applyFill="1" applyBorder="1" applyAlignment="1" applyProtection="1">
      <alignment vertical="center"/>
      <protection locked="0"/>
    </xf>
    <xf numFmtId="0" fontId="8" fillId="0" borderId="0" xfId="0" applyFont="1" applyFill="1" applyBorder="1" applyAlignment="1">
      <alignment vertical="center"/>
    </xf>
    <xf numFmtId="0" fontId="8" fillId="3" borderId="0" xfId="0" applyFont="1" applyFill="1" applyBorder="1" applyAlignment="1">
      <alignment vertical="center"/>
    </xf>
    <xf numFmtId="0" fontId="2" fillId="0" borderId="0" xfId="0" applyFont="1" applyFill="1" applyBorder="1" applyAlignment="1">
      <alignment vertical="center"/>
    </xf>
    <xf numFmtId="0" fontId="7" fillId="0" borderId="0" xfId="0" applyFont="1" applyFill="1" applyBorder="1" applyAlignment="1">
      <alignment vertical="center"/>
    </xf>
    <xf numFmtId="9" fontId="7" fillId="0" borderId="0" xfId="1" applyFont="1" applyFill="1" applyBorder="1" applyAlignment="1">
      <alignment vertical="center"/>
    </xf>
    <xf numFmtId="9" fontId="7" fillId="0" borderId="0" xfId="1" applyFont="1" applyFill="1" applyAlignment="1">
      <alignment vertical="center"/>
    </xf>
    <xf numFmtId="0" fontId="7" fillId="3" borderId="0" xfId="0" applyFont="1" applyFill="1" applyAlignment="1">
      <alignment vertical="center"/>
    </xf>
    <xf numFmtId="9" fontId="6" fillId="0" borderId="0" xfId="1" applyFont="1" applyFill="1" applyAlignment="1">
      <alignment vertical="center"/>
    </xf>
    <xf numFmtId="0" fontId="6" fillId="0" borderId="0" xfId="0" applyFont="1" applyFill="1" applyAlignment="1">
      <alignment vertical="center"/>
    </xf>
    <xf numFmtId="0" fontId="2" fillId="3" borderId="0" xfId="0" applyFont="1" applyFill="1" applyAlignment="1" applyProtection="1">
      <alignment vertical="center"/>
    </xf>
    <xf numFmtId="0" fontId="7" fillId="0" borderId="0" xfId="0" applyFont="1" applyFill="1" applyAlignment="1" applyProtection="1">
      <alignment vertical="center"/>
    </xf>
    <xf numFmtId="0" fontId="2" fillId="7" borderId="3" xfId="0" applyFont="1" applyFill="1" applyBorder="1" applyAlignment="1" applyProtection="1">
      <alignment vertical="center"/>
    </xf>
    <xf numFmtId="0" fontId="2" fillId="7" borderId="8" xfId="0" applyFont="1" applyFill="1" applyBorder="1" applyAlignment="1" applyProtection="1">
      <alignment vertical="center"/>
    </xf>
    <xf numFmtId="0" fontId="8" fillId="7" borderId="32"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1" fillId="0" borderId="10" xfId="0" applyFont="1" applyFill="1" applyBorder="1" applyAlignment="1" applyProtection="1">
      <alignment horizontal="center" vertical="center" wrapText="1"/>
    </xf>
    <xf numFmtId="0" fontId="17" fillId="0" borderId="12" xfId="1" applyNumberFormat="1" applyFont="1" applyFill="1" applyBorder="1" applyAlignment="1">
      <alignment horizontal="center" vertical="center" wrapText="1"/>
    </xf>
    <xf numFmtId="0" fontId="17" fillId="0" borderId="10" xfId="1" applyNumberFormat="1" applyFont="1" applyFill="1" applyBorder="1" applyAlignment="1">
      <alignment horizontal="center" vertical="center" wrapText="1"/>
    </xf>
    <xf numFmtId="0" fontId="17" fillId="0" borderId="13" xfId="1" applyNumberFormat="1" applyFont="1" applyFill="1" applyBorder="1" applyAlignment="1">
      <alignment horizontal="center" vertical="center" wrapText="1"/>
    </xf>
    <xf numFmtId="0" fontId="17" fillId="0" borderId="34" xfId="1" applyNumberFormat="1" applyFont="1" applyFill="1" applyBorder="1" applyAlignment="1">
      <alignment horizontal="center" vertical="center" wrapText="1"/>
    </xf>
    <xf numFmtId="0" fontId="1" fillId="7" borderId="16" xfId="0" applyFont="1" applyFill="1" applyBorder="1" applyAlignment="1" applyProtection="1">
      <alignment vertical="center"/>
      <protection locked="0"/>
    </xf>
    <xf numFmtId="0" fontId="1" fillId="7" borderId="14" xfId="0" applyFont="1" applyFill="1" applyBorder="1" applyAlignment="1" applyProtection="1">
      <alignment vertical="center"/>
    </xf>
    <xf numFmtId="0" fontId="8" fillId="0" borderId="0" xfId="0" applyFont="1" applyFill="1" applyBorder="1" applyAlignment="1" applyProtection="1">
      <alignment vertical="center"/>
      <protection locked="0" hidden="1"/>
    </xf>
    <xf numFmtId="0" fontId="9" fillId="0" borderId="0" xfId="0" applyFont="1" applyFill="1" applyBorder="1" applyAlignment="1" applyProtection="1">
      <alignment vertical="center"/>
      <protection locked="0" hidden="1"/>
    </xf>
    <xf numFmtId="0" fontId="1" fillId="4" borderId="11" xfId="0" applyFont="1" applyFill="1" applyBorder="1" applyAlignment="1" applyProtection="1">
      <alignment horizontal="center" vertical="center"/>
      <protection locked="0"/>
    </xf>
    <xf numFmtId="0" fontId="2" fillId="4" borderId="11" xfId="0" applyNumberFormat="1" applyFont="1" applyFill="1" applyBorder="1" applyAlignment="1" applyProtection="1">
      <alignment horizontal="center" vertical="center" wrapText="1"/>
      <protection locked="0"/>
    </xf>
    <xf numFmtId="0" fontId="5" fillId="4" borderId="11" xfId="1" applyNumberFormat="1" applyFont="1" applyFill="1" applyBorder="1" applyAlignment="1" applyProtection="1">
      <alignment horizontal="center" vertical="center" wrapText="1"/>
      <protection locked="0"/>
    </xf>
    <xf numFmtId="0" fontId="5" fillId="4" borderId="23" xfId="1" applyNumberFormat="1" applyFont="1" applyFill="1" applyBorder="1" applyAlignment="1" applyProtection="1">
      <alignment horizontal="center" vertical="center"/>
      <protection locked="0"/>
    </xf>
    <xf numFmtId="9" fontId="23" fillId="4" borderId="11" xfId="1" applyFont="1" applyFill="1" applyBorder="1" applyAlignment="1" applyProtection="1">
      <alignment horizontal="center" vertical="center"/>
      <protection locked="0"/>
    </xf>
    <xf numFmtId="9" fontId="23" fillId="4" borderId="23" xfId="1" applyFont="1" applyFill="1" applyBorder="1" applyAlignment="1" applyProtection="1">
      <alignment horizontal="center" vertical="center"/>
      <protection locked="0"/>
    </xf>
    <xf numFmtId="9" fontId="1" fillId="7" borderId="11" xfId="1" applyFont="1" applyFill="1" applyBorder="1" applyAlignment="1" applyProtection="1">
      <alignment horizontal="center" vertical="center"/>
    </xf>
    <xf numFmtId="9" fontId="1" fillId="7" borderId="23" xfId="1" applyFont="1" applyFill="1" applyBorder="1" applyAlignment="1" applyProtection="1">
      <alignment horizontal="center" vertical="center"/>
    </xf>
    <xf numFmtId="0" fontId="1" fillId="3" borderId="0" xfId="0" applyFont="1" applyFill="1" applyBorder="1" applyAlignment="1" applyProtection="1">
      <alignment horizontal="right" vertical="center"/>
      <protection locked="0"/>
    </xf>
    <xf numFmtId="0" fontId="3" fillId="3" borderId="0" xfId="0" applyFont="1" applyFill="1" applyAlignment="1">
      <alignment wrapText="1"/>
    </xf>
    <xf numFmtId="0" fontId="0" fillId="3" borderId="0" xfId="0" applyFill="1" applyAlignment="1">
      <alignment vertical="center"/>
    </xf>
    <xf numFmtId="0" fontId="1" fillId="4" borderId="1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wrapText="1"/>
    </xf>
    <xf numFmtId="0" fontId="2" fillId="3" borderId="0" xfId="0" applyFont="1" applyFill="1" applyAlignment="1" applyProtection="1">
      <alignment vertical="center"/>
    </xf>
    <xf numFmtId="9" fontId="2" fillId="3" borderId="11" xfId="0" applyNumberFormat="1" applyFont="1" applyFill="1" applyBorder="1" applyAlignment="1" applyProtection="1">
      <alignment horizontal="center" vertical="center"/>
    </xf>
    <xf numFmtId="0" fontId="0" fillId="3" borderId="0" xfId="0" applyFill="1" applyAlignment="1"/>
    <xf numFmtId="9" fontId="2" fillId="5" borderId="10" xfId="0" applyNumberFormat="1" applyFont="1" applyFill="1" applyBorder="1" applyAlignment="1" applyProtection="1">
      <alignment horizontal="center" vertical="center" wrapText="1"/>
      <protection locked="0"/>
    </xf>
    <xf numFmtId="0" fontId="2" fillId="2" borderId="10" xfId="0" applyFont="1" applyFill="1" applyBorder="1" applyAlignment="1" applyProtection="1">
      <alignment horizontal="center" vertical="center" wrapText="1"/>
      <protection locked="0"/>
    </xf>
    <xf numFmtId="9" fontId="2" fillId="6" borderId="10" xfId="0" applyNumberFormat="1" applyFont="1" applyFill="1" applyBorder="1" applyAlignment="1" applyProtection="1">
      <alignment horizontal="center" vertical="center" wrapText="1"/>
      <protection locked="0"/>
    </xf>
    <xf numFmtId="9" fontId="2" fillId="5" borderId="11" xfId="0" applyNumberFormat="1" applyFont="1" applyFill="1" applyBorder="1" applyAlignment="1" applyProtection="1">
      <alignment horizontal="center" vertical="center" wrapText="1"/>
    </xf>
    <xf numFmtId="0" fontId="25" fillId="3" borderId="11" xfId="0" applyFont="1" applyFill="1" applyBorder="1" applyAlignment="1" applyProtection="1">
      <alignment horizontal="center" vertical="center" wrapText="1"/>
    </xf>
    <xf numFmtId="0" fontId="10" fillId="3" borderId="0" xfId="0" applyFont="1" applyFill="1" applyAlignment="1" applyProtection="1">
      <alignment horizontal="center" vertical="center"/>
      <protection locked="0"/>
    </xf>
    <xf numFmtId="9" fontId="1" fillId="7" borderId="11" xfId="1" applyNumberFormat="1" applyFont="1" applyFill="1" applyBorder="1" applyAlignment="1" applyProtection="1">
      <alignment horizontal="center" vertical="center"/>
    </xf>
    <xf numFmtId="0" fontId="1" fillId="4" borderId="11" xfId="0" applyFont="1" applyFill="1" applyBorder="1" applyAlignment="1" applyProtection="1">
      <alignment horizontal="center" vertical="center"/>
      <protection locked="0"/>
    </xf>
    <xf numFmtId="3" fontId="5" fillId="4" borderId="11" xfId="1" applyNumberFormat="1" applyFont="1" applyFill="1" applyBorder="1" applyAlignment="1" applyProtection="1">
      <alignment horizontal="center" vertical="center" wrapText="1"/>
      <protection locked="0"/>
    </xf>
    <xf numFmtId="3" fontId="23" fillId="4" borderId="11" xfId="1" applyNumberFormat="1" applyFont="1" applyFill="1" applyBorder="1" applyAlignment="1" applyProtection="1">
      <alignment horizontal="center" vertical="center"/>
      <protection locked="0"/>
    </xf>
    <xf numFmtId="0" fontId="27" fillId="0" borderId="0" xfId="0" applyFont="1" applyFill="1" applyAlignment="1">
      <alignment vertical="center"/>
    </xf>
    <xf numFmtId="0" fontId="28" fillId="0" borderId="0" xfId="0" applyFont="1" applyFill="1" applyBorder="1" applyAlignment="1">
      <alignment vertical="center"/>
    </xf>
    <xf numFmtId="0" fontId="1" fillId="7" borderId="11" xfId="1" applyNumberFormat="1" applyFont="1" applyFill="1" applyBorder="1" applyAlignment="1" applyProtection="1">
      <alignment horizontal="center" vertical="center"/>
    </xf>
    <xf numFmtId="0" fontId="5" fillId="3" borderId="0" xfId="0" applyFont="1" applyFill="1" applyAlignment="1">
      <alignment vertical="center"/>
    </xf>
    <xf numFmtId="0" fontId="5" fillId="3" borderId="1" xfId="0" applyFont="1" applyFill="1" applyBorder="1" applyAlignment="1">
      <alignment vertical="center"/>
    </xf>
    <xf numFmtId="0" fontId="5" fillId="3" borderId="23" xfId="0" applyFont="1" applyFill="1" applyBorder="1" applyAlignment="1" applyProtection="1">
      <alignment vertical="center"/>
      <protection locked="0"/>
    </xf>
    <xf numFmtId="0" fontId="7" fillId="0" borderId="0" xfId="1" applyNumberFormat="1" applyFont="1" applyFill="1" applyBorder="1" applyAlignment="1">
      <alignment vertical="center"/>
    </xf>
    <xf numFmtId="0" fontId="7" fillId="0" borderId="0" xfId="1" applyNumberFormat="1" applyFont="1" applyFill="1" applyAlignment="1">
      <alignment vertical="center"/>
    </xf>
    <xf numFmtId="0" fontId="7" fillId="0" borderId="0" xfId="0" applyNumberFormat="1" applyFont="1" applyFill="1" applyBorder="1" applyAlignment="1">
      <alignment vertical="center"/>
    </xf>
    <xf numFmtId="0" fontId="6" fillId="0" borderId="0" xfId="1" applyNumberFormat="1" applyFont="1" applyFill="1" applyAlignment="1">
      <alignment vertical="center"/>
    </xf>
    <xf numFmtId="9" fontId="7" fillId="0" borderId="0" xfId="0" applyNumberFormat="1" applyFont="1" applyFill="1" applyAlignment="1">
      <alignment vertical="center"/>
    </xf>
    <xf numFmtId="9" fontId="8" fillId="0" borderId="0" xfId="0" applyNumberFormat="1" applyFont="1" applyFill="1" applyBorder="1" applyAlignment="1">
      <alignment vertical="center"/>
    </xf>
    <xf numFmtId="9" fontId="7" fillId="0" borderId="0" xfId="0" applyNumberFormat="1" applyFont="1" applyFill="1" applyBorder="1" applyAlignment="1">
      <alignment vertical="center"/>
    </xf>
    <xf numFmtId="9" fontId="7" fillId="0" borderId="0" xfId="1" applyNumberFormat="1" applyFont="1" applyFill="1" applyBorder="1" applyAlignment="1">
      <alignment vertical="center"/>
    </xf>
    <xf numFmtId="0" fontId="29" fillId="0" borderId="0" xfId="0" applyFont="1" applyFill="1" applyAlignment="1">
      <alignment vertical="center"/>
    </xf>
    <xf numFmtId="0" fontId="30" fillId="0" borderId="0" xfId="0" applyFont="1" applyFill="1" applyBorder="1" applyAlignment="1">
      <alignment vertical="center"/>
    </xf>
    <xf numFmtId="0" fontId="7" fillId="0" borderId="0" xfId="0" applyNumberFormat="1" applyFont="1" applyFill="1" applyAlignment="1">
      <alignment vertical="center"/>
    </xf>
    <xf numFmtId="0" fontId="8" fillId="0" borderId="0" xfId="0" applyNumberFormat="1" applyFont="1" applyFill="1" applyBorder="1" applyAlignment="1">
      <alignment vertical="center"/>
    </xf>
    <xf numFmtId="0" fontId="2" fillId="3" borderId="11" xfId="0" applyNumberFormat="1" applyFont="1" applyFill="1" applyBorder="1" applyAlignment="1" applyProtection="1">
      <alignment horizontal="center" vertical="center"/>
    </xf>
    <xf numFmtId="3" fontId="2" fillId="4" borderId="11" xfId="0" applyNumberFormat="1" applyFont="1" applyFill="1" applyBorder="1" applyAlignment="1" applyProtection="1">
      <alignment horizontal="center" vertical="center" wrapText="1"/>
      <protection locked="0"/>
    </xf>
    <xf numFmtId="3" fontId="5" fillId="4" borderId="23" xfId="1" applyNumberFormat="1" applyFont="1" applyFill="1" applyBorder="1" applyAlignment="1" applyProtection="1">
      <alignment horizontal="center" vertical="center"/>
      <protection locked="0"/>
    </xf>
    <xf numFmtId="3" fontId="2" fillId="5" borderId="11" xfId="0" applyNumberFormat="1" applyFont="1" applyFill="1" applyBorder="1" applyAlignment="1" applyProtection="1">
      <alignment horizontal="center" vertical="center" wrapText="1"/>
    </xf>
    <xf numFmtId="9" fontId="17" fillId="7" borderId="11" xfId="1" applyNumberFormat="1" applyFont="1" applyFill="1" applyBorder="1" applyAlignment="1" applyProtection="1">
      <alignment horizontal="center" vertical="center"/>
    </xf>
    <xf numFmtId="9" fontId="23" fillId="4" borderId="11" xfId="1" applyNumberFormat="1" applyFont="1" applyFill="1" applyBorder="1" applyAlignment="1" applyProtection="1">
      <alignment horizontal="center" vertical="center"/>
      <protection locked="0"/>
    </xf>
    <xf numFmtId="9" fontId="7" fillId="0" borderId="0" xfId="1" applyNumberFormat="1" applyFont="1" applyFill="1" applyAlignment="1">
      <alignment vertical="center"/>
    </xf>
    <xf numFmtId="9" fontId="6" fillId="0" borderId="0" xfId="1" applyNumberFormat="1" applyFont="1" applyFill="1" applyAlignment="1">
      <alignment vertical="center"/>
    </xf>
    <xf numFmtId="0" fontId="1" fillId="4" borderId="17"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20"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0" fillId="3" borderId="0" xfId="0" applyFill="1" applyAlignment="1">
      <alignment horizontal="right"/>
    </xf>
    <xf numFmtId="0" fontId="11" fillId="4" borderId="29"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30"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24" fillId="4" borderId="11" xfId="0" applyFont="1" applyFill="1" applyBorder="1" applyAlignment="1">
      <alignment horizontal="center" vertical="center" wrapText="1"/>
    </xf>
    <xf numFmtId="0" fontId="26" fillId="0" borderId="35" xfId="2" applyFont="1" applyBorder="1" applyAlignment="1" applyProtection="1">
      <alignment horizontal="center" vertical="center" wrapText="1"/>
    </xf>
    <xf numFmtId="0" fontId="26" fillId="0" borderId="10" xfId="2" applyFont="1" applyBorder="1" applyAlignment="1" applyProtection="1">
      <alignment horizontal="center" vertical="center" wrapText="1"/>
    </xf>
    <xf numFmtId="0" fontId="5" fillId="0" borderId="35" xfId="0" applyFont="1" applyFill="1" applyBorder="1" applyAlignment="1" applyProtection="1">
      <alignment horizontal="center" vertical="center" wrapText="1"/>
    </xf>
    <xf numFmtId="0" fontId="5" fillId="0" borderId="10" xfId="0" applyFont="1" applyFill="1" applyBorder="1" applyAlignment="1" applyProtection="1">
      <alignment horizontal="center" vertical="center" wrapText="1"/>
    </xf>
    <xf numFmtId="0" fontId="5" fillId="0" borderId="35"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13" fillId="3" borderId="36" xfId="0" applyFont="1" applyFill="1" applyBorder="1" applyAlignment="1" applyProtection="1">
      <alignment horizontal="center" vertical="center" wrapText="1"/>
    </xf>
    <xf numFmtId="0" fontId="13" fillId="3" borderId="34" xfId="0" applyFont="1" applyFill="1" applyBorder="1" applyAlignment="1" applyProtection="1">
      <alignment horizontal="center" vertical="center" wrapText="1"/>
    </xf>
    <xf numFmtId="0" fontId="2" fillId="3" borderId="35" xfId="0" applyFon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0" fontId="26" fillId="0" borderId="27" xfId="2" applyFont="1" applyBorder="1" applyAlignment="1" applyProtection="1">
      <alignment horizontal="center" vertical="center" wrapText="1"/>
    </xf>
    <xf numFmtId="0" fontId="5" fillId="0" borderId="27" xfId="0" applyFont="1" applyFill="1" applyBorder="1" applyAlignment="1" applyProtection="1">
      <alignment horizontal="center" vertical="center" wrapText="1"/>
    </xf>
    <xf numFmtId="0" fontId="5" fillId="0" borderId="27" xfId="0" applyFont="1" applyBorder="1" applyAlignment="1" applyProtection="1">
      <alignment horizontal="center" vertical="center" wrapText="1"/>
    </xf>
    <xf numFmtId="9" fontId="5" fillId="0" borderId="27" xfId="0" applyNumberFormat="1" applyFont="1" applyFill="1" applyBorder="1" applyAlignment="1" applyProtection="1">
      <alignment horizontal="center" vertical="center" wrapText="1"/>
    </xf>
    <xf numFmtId="9" fontId="5" fillId="0" borderId="10" xfId="0" applyNumberFormat="1" applyFont="1" applyFill="1" applyBorder="1" applyAlignment="1" applyProtection="1">
      <alignment horizontal="center" vertical="center" wrapText="1"/>
    </xf>
    <xf numFmtId="9" fontId="5" fillId="0" borderId="35" xfId="0" applyNumberFormat="1" applyFont="1" applyFill="1" applyBorder="1" applyAlignment="1" applyProtection="1">
      <alignment horizontal="center" vertical="center" wrapText="1"/>
    </xf>
    <xf numFmtId="9" fontId="5" fillId="0" borderId="35" xfId="1" applyFont="1" applyFill="1" applyBorder="1" applyAlignment="1" applyProtection="1">
      <alignment horizontal="center" vertical="center" wrapText="1"/>
    </xf>
    <xf numFmtId="9" fontId="5" fillId="0" borderId="10" xfId="1"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protection locked="0"/>
    </xf>
    <xf numFmtId="9" fontId="2" fillId="5" borderId="27" xfId="0" applyNumberFormat="1" applyFont="1" applyFill="1" applyBorder="1" applyAlignment="1" applyProtection="1">
      <alignment horizontal="center" vertical="center" wrapText="1"/>
      <protection locked="0"/>
    </xf>
    <xf numFmtId="9" fontId="2" fillId="5" borderId="10" xfId="0" applyNumberFormat="1" applyFont="1" applyFill="1" applyBorder="1" applyAlignment="1" applyProtection="1">
      <alignment horizontal="center" vertical="center" wrapText="1"/>
      <protection locked="0"/>
    </xf>
    <xf numFmtId="0" fontId="2" fillId="2" borderId="27" xfId="0" applyFont="1" applyFill="1" applyBorder="1" applyAlignment="1" applyProtection="1">
      <alignment horizontal="center" vertical="center" wrapText="1"/>
      <protection locked="0"/>
    </xf>
    <xf numFmtId="0" fontId="2" fillId="2" borderId="10" xfId="0" applyFont="1" applyFill="1" applyBorder="1" applyAlignment="1" applyProtection="1">
      <alignment horizontal="center" vertical="center" wrapText="1"/>
      <protection locked="0"/>
    </xf>
    <xf numFmtId="9" fontId="2" fillId="6" borderId="27" xfId="0" applyNumberFormat="1" applyFont="1" applyFill="1" applyBorder="1" applyAlignment="1" applyProtection="1">
      <alignment horizontal="center" vertical="center" wrapText="1"/>
      <protection locked="0"/>
    </xf>
    <xf numFmtId="9" fontId="2" fillId="6" borderId="10" xfId="0" applyNumberFormat="1"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1" fillId="7" borderId="19" xfId="0" applyFont="1" applyFill="1" applyBorder="1" applyAlignment="1" applyProtection="1">
      <alignment horizontal="center" vertical="center"/>
    </xf>
    <xf numFmtId="0" fontId="1" fillId="7" borderId="11" xfId="0" applyFont="1" applyFill="1" applyBorder="1" applyAlignment="1" applyProtection="1">
      <alignment horizontal="center" vertical="center"/>
    </xf>
    <xf numFmtId="0" fontId="1" fillId="7" borderId="23" xfId="0" applyFont="1" applyFill="1" applyBorder="1" applyAlignment="1" applyProtection="1">
      <alignment horizontal="center" vertical="center"/>
    </xf>
    <xf numFmtId="0" fontId="5" fillId="3" borderId="0" xfId="0" applyFont="1" applyFill="1" applyAlignment="1" applyProtection="1">
      <alignment horizontal="left" vertical="center" wrapText="1"/>
    </xf>
    <xf numFmtId="0" fontId="2" fillId="3" borderId="0" xfId="0" applyFont="1" applyFill="1" applyAlignment="1" applyProtection="1">
      <alignment vertical="center"/>
    </xf>
    <xf numFmtId="0" fontId="2" fillId="3" borderId="19" xfId="0" applyFont="1" applyFill="1" applyBorder="1" applyAlignment="1" applyProtection="1">
      <alignment horizontal="left" vertical="center" wrapText="1"/>
    </xf>
    <xf numFmtId="0" fontId="2" fillId="3" borderId="11" xfId="0" applyFont="1" applyFill="1" applyBorder="1" applyAlignment="1" applyProtection="1">
      <alignment horizontal="left" vertical="center" wrapText="1"/>
    </xf>
    <xf numFmtId="0" fontId="1" fillId="3" borderId="19" xfId="0" applyFont="1" applyFill="1" applyBorder="1" applyAlignment="1" applyProtection="1">
      <alignment horizontal="left" vertical="center"/>
    </xf>
    <xf numFmtId="0" fontId="1" fillId="3" borderId="11" xfId="0" applyFont="1" applyFill="1" applyBorder="1" applyAlignment="1" applyProtection="1">
      <alignment horizontal="left" vertical="center"/>
    </xf>
    <xf numFmtId="0" fontId="2" fillId="3" borderId="11" xfId="0" applyFont="1" applyFill="1" applyBorder="1" applyAlignment="1" applyProtection="1">
      <alignment horizontal="left" vertical="center"/>
    </xf>
    <xf numFmtId="0" fontId="2" fillId="3" borderId="11" xfId="0" applyFont="1" applyFill="1" applyBorder="1" applyAlignment="1" applyProtection="1">
      <alignment horizontal="left" vertical="center" wrapText="1"/>
      <protection locked="0"/>
    </xf>
    <xf numFmtId="0" fontId="2" fillId="3" borderId="14" xfId="0" applyFont="1" applyFill="1" applyBorder="1" applyAlignment="1" applyProtection="1">
      <alignment horizontal="left" vertical="center"/>
      <protection locked="0"/>
    </xf>
    <xf numFmtId="0" fontId="2" fillId="3" borderId="16" xfId="0" applyFont="1" applyFill="1" applyBorder="1" applyAlignment="1" applyProtection="1">
      <alignment horizontal="left" vertical="center"/>
      <protection locked="0"/>
    </xf>
    <xf numFmtId="0" fontId="17" fillId="7" borderId="17" xfId="0" applyFont="1" applyFill="1" applyBorder="1" applyAlignment="1" applyProtection="1">
      <alignment horizontal="center" vertical="center"/>
    </xf>
    <xf numFmtId="0" fontId="17" fillId="7" borderId="18" xfId="0" applyFont="1" applyFill="1" applyBorder="1" applyAlignment="1" applyProtection="1">
      <alignment horizontal="center" vertical="center"/>
    </xf>
    <xf numFmtId="0" fontId="17" fillId="7" borderId="22" xfId="0" applyFont="1" applyFill="1" applyBorder="1" applyAlignment="1" applyProtection="1">
      <alignment horizontal="center" vertical="center"/>
    </xf>
    <xf numFmtId="0" fontId="1" fillId="3" borderId="25" xfId="0" applyFont="1" applyFill="1" applyBorder="1" applyAlignment="1" applyProtection="1">
      <alignment horizontal="left" vertical="center"/>
    </xf>
    <xf numFmtId="0" fontId="1" fillId="3" borderId="15" xfId="0" applyFont="1" applyFill="1" applyBorder="1" applyAlignment="1" applyProtection="1">
      <alignment horizontal="left" vertical="center"/>
    </xf>
    <xf numFmtId="0" fontId="1" fillId="3" borderId="16" xfId="0" applyFont="1" applyFill="1" applyBorder="1" applyAlignment="1" applyProtection="1">
      <alignment horizontal="left" vertical="center"/>
    </xf>
    <xf numFmtId="0" fontId="1" fillId="4" borderId="11" xfId="0" applyFont="1" applyFill="1" applyBorder="1" applyAlignment="1" applyProtection="1">
      <alignment horizontal="left" vertical="center"/>
      <protection locked="0"/>
    </xf>
    <xf numFmtId="0" fontId="1" fillId="4" borderId="23" xfId="0" applyFont="1" applyFill="1" applyBorder="1" applyAlignment="1" applyProtection="1">
      <alignment horizontal="left" vertical="center"/>
      <protection locked="0"/>
    </xf>
    <xf numFmtId="0" fontId="1" fillId="4" borderId="11" xfId="0" applyFont="1" applyFill="1" applyBorder="1" applyAlignment="1" applyProtection="1">
      <alignment horizontal="center" vertical="center"/>
      <protection locked="0"/>
    </xf>
    <xf numFmtId="0" fontId="1" fillId="4" borderId="23" xfId="0" applyFont="1" applyFill="1" applyBorder="1" applyAlignment="1" applyProtection="1">
      <alignment horizontal="center" vertical="center"/>
      <protection locked="0"/>
    </xf>
    <xf numFmtId="0" fontId="1" fillId="4" borderId="14" xfId="0" applyFont="1" applyFill="1" applyBorder="1" applyAlignment="1" applyProtection="1">
      <alignment horizontal="center" vertical="center"/>
      <protection locked="0"/>
    </xf>
    <xf numFmtId="0" fontId="1" fillId="4" borderId="15" xfId="0" applyFont="1" applyFill="1" applyBorder="1" applyAlignment="1" applyProtection="1">
      <alignment horizontal="center" vertical="center"/>
      <protection locked="0"/>
    </xf>
    <xf numFmtId="0" fontId="1" fillId="4" borderId="16" xfId="0" applyFont="1" applyFill="1" applyBorder="1" applyAlignment="1" applyProtection="1">
      <alignment horizontal="center" vertical="center"/>
      <protection locked="0"/>
    </xf>
    <xf numFmtId="0" fontId="1" fillId="3" borderId="25" xfId="0" applyFont="1" applyFill="1" applyBorder="1" applyAlignment="1">
      <alignment horizontal="left" vertical="center"/>
    </xf>
    <xf numFmtId="0" fontId="1" fillId="3" borderId="15" xfId="0" applyFont="1" applyFill="1" applyBorder="1" applyAlignment="1">
      <alignment horizontal="left" vertical="center"/>
    </xf>
    <xf numFmtId="0" fontId="1" fillId="3" borderId="16" xfId="0" applyFont="1" applyFill="1" applyBorder="1" applyAlignment="1">
      <alignment horizontal="left" vertical="center"/>
    </xf>
    <xf numFmtId="0" fontId="1" fillId="3" borderId="11" xfId="0" applyFont="1" applyFill="1" applyBorder="1" applyAlignment="1" applyProtection="1">
      <alignment horizontal="center" vertical="center" wrapText="1"/>
    </xf>
    <xf numFmtId="0" fontId="1" fillId="3" borderId="14" xfId="0" applyFont="1" applyFill="1" applyBorder="1" applyAlignment="1" applyProtection="1">
      <alignment horizontal="center" vertical="center"/>
    </xf>
    <xf numFmtId="0" fontId="1" fillId="3" borderId="26" xfId="0" applyFont="1" applyFill="1" applyBorder="1" applyAlignment="1" applyProtection="1">
      <alignment horizontal="center" vertical="center"/>
    </xf>
    <xf numFmtId="0" fontId="1" fillId="7" borderId="25" xfId="0" applyFont="1" applyFill="1" applyBorder="1" applyAlignment="1" applyProtection="1">
      <alignment horizontal="center" vertical="center"/>
    </xf>
    <xf numFmtId="0" fontId="1" fillId="7" borderId="15" xfId="0" applyFont="1" applyFill="1" applyBorder="1" applyAlignment="1" applyProtection="1">
      <alignment horizontal="center" vertical="center"/>
    </xf>
    <xf numFmtId="0" fontId="1" fillId="7" borderId="26" xfId="0" applyFont="1" applyFill="1" applyBorder="1" applyAlignment="1" applyProtection="1">
      <alignment horizontal="center" vertical="center"/>
    </xf>
    <xf numFmtId="0" fontId="2" fillId="4" borderId="5" xfId="0" applyFont="1" applyFill="1" applyBorder="1" applyAlignment="1" applyProtection="1">
      <alignment horizontal="center" vertical="center" wrapText="1"/>
      <protection locked="0"/>
    </xf>
    <xf numFmtId="0" fontId="2" fillId="4" borderId="6" xfId="0" applyFont="1" applyFill="1" applyBorder="1" applyAlignment="1" applyProtection="1">
      <alignment horizontal="center" vertical="center" wrapText="1"/>
      <protection locked="0"/>
    </xf>
    <xf numFmtId="0" fontId="2" fillId="4" borderId="7" xfId="0" applyFont="1" applyFill="1" applyBorder="1" applyAlignment="1" applyProtection="1">
      <alignment horizontal="center" vertical="center" wrapText="1"/>
      <protection locked="0"/>
    </xf>
    <xf numFmtId="0" fontId="2" fillId="4" borderId="8" xfId="0" applyFont="1" applyFill="1" applyBorder="1" applyAlignment="1" applyProtection="1">
      <alignment horizontal="center" vertical="center" wrapText="1"/>
      <protection locked="0"/>
    </xf>
    <xf numFmtId="0" fontId="2" fillId="4" borderId="27" xfId="0" applyFont="1" applyFill="1" applyBorder="1" applyAlignment="1" applyProtection="1">
      <alignment horizontal="center" vertical="center"/>
      <protection locked="0"/>
    </xf>
    <xf numFmtId="0" fontId="2" fillId="4" borderId="31" xfId="0" applyFont="1" applyFill="1" applyBorder="1" applyAlignment="1" applyProtection="1">
      <alignment horizontal="center" vertical="center"/>
      <protection locked="0"/>
    </xf>
    <xf numFmtId="0" fontId="2" fillId="4" borderId="11" xfId="0" applyFont="1" applyFill="1" applyBorder="1" applyAlignment="1" applyProtection="1">
      <alignment horizontal="center" vertical="center" wrapText="1"/>
      <protection locked="0"/>
    </xf>
    <xf numFmtId="0" fontId="2" fillId="4" borderId="14" xfId="0" applyFont="1" applyFill="1" applyBorder="1" applyAlignment="1" applyProtection="1">
      <alignment horizontal="center" vertical="center" wrapText="1"/>
      <protection locked="0"/>
    </xf>
    <xf numFmtId="0" fontId="2" fillId="4" borderId="15" xfId="0" applyFont="1" applyFill="1" applyBorder="1" applyAlignment="1" applyProtection="1">
      <alignment horizontal="center" vertical="center" wrapText="1"/>
      <protection locked="0"/>
    </xf>
    <xf numFmtId="0" fontId="2" fillId="4" borderId="16"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xf>
    <xf numFmtId="0" fontId="17" fillId="7" borderId="25" xfId="0" applyFont="1" applyFill="1" applyBorder="1" applyAlignment="1" applyProtection="1">
      <alignment horizontal="center" vertical="center"/>
    </xf>
    <xf numFmtId="0" fontId="17" fillId="7" borderId="15" xfId="0" applyFont="1" applyFill="1" applyBorder="1" applyAlignment="1" applyProtection="1">
      <alignment horizontal="center" vertical="center"/>
    </xf>
    <xf numFmtId="0" fontId="17" fillId="7" borderId="26" xfId="0" applyFont="1" applyFill="1" applyBorder="1" applyAlignment="1" applyProtection="1">
      <alignment horizontal="center" vertical="center"/>
    </xf>
    <xf numFmtId="0" fontId="20" fillId="3" borderId="38" xfId="0" applyFont="1" applyFill="1" applyBorder="1" applyAlignment="1" applyProtection="1">
      <alignment horizontal="center" vertical="top"/>
    </xf>
    <xf numFmtId="0" fontId="20" fillId="3" borderId="37" xfId="0" applyFont="1" applyFill="1" applyBorder="1" applyAlignment="1" applyProtection="1">
      <alignment horizontal="center" vertical="top"/>
    </xf>
    <xf numFmtId="0" fontId="20" fillId="3" borderId="39" xfId="0" applyFont="1" applyFill="1" applyBorder="1" applyAlignment="1" applyProtection="1">
      <alignment horizontal="center" vertical="top"/>
    </xf>
    <xf numFmtId="0" fontId="20" fillId="3" borderId="3" xfId="0" applyFont="1" applyFill="1" applyBorder="1" applyAlignment="1" applyProtection="1">
      <alignment horizontal="center" vertical="top"/>
    </xf>
    <xf numFmtId="0" fontId="20" fillId="3" borderId="0" xfId="0" applyFont="1" applyFill="1" applyBorder="1" applyAlignment="1" applyProtection="1">
      <alignment horizontal="center" vertical="top"/>
    </xf>
    <xf numFmtId="0" fontId="20" fillId="3" borderId="1" xfId="0" applyFont="1" applyFill="1" applyBorder="1" applyAlignment="1" applyProtection="1">
      <alignment horizontal="center" vertical="top"/>
    </xf>
    <xf numFmtId="0" fontId="20" fillId="3" borderId="21" xfId="0" applyFont="1" applyFill="1" applyBorder="1" applyAlignment="1" applyProtection="1">
      <alignment horizontal="center" vertical="top"/>
    </xf>
    <xf numFmtId="0" fontId="20" fillId="3" borderId="2" xfId="0" applyFont="1" applyFill="1" applyBorder="1" applyAlignment="1" applyProtection="1">
      <alignment horizontal="center" vertical="top"/>
    </xf>
    <xf numFmtId="0" fontId="20" fillId="3" borderId="40" xfId="0" applyFont="1" applyFill="1" applyBorder="1" applyAlignment="1" applyProtection="1">
      <alignment horizontal="center" vertical="top"/>
    </xf>
    <xf numFmtId="0" fontId="2" fillId="0" borderId="11" xfId="0" applyNumberFormat="1" applyFont="1" applyFill="1" applyBorder="1" applyAlignment="1" applyProtection="1">
      <alignment horizontal="center" vertical="center"/>
      <protection locked="0"/>
    </xf>
    <xf numFmtId="0" fontId="2" fillId="0" borderId="23" xfId="0" applyNumberFormat="1" applyFont="1" applyFill="1" applyBorder="1" applyAlignment="1" applyProtection="1">
      <alignment horizontal="center" vertical="center"/>
      <protection locked="0"/>
    </xf>
    <xf numFmtId="0" fontId="2" fillId="0" borderId="27" xfId="0" applyNumberFormat="1" applyFont="1" applyFill="1" applyBorder="1" applyAlignment="1" applyProtection="1">
      <alignment horizontal="center" vertical="center"/>
      <protection locked="0"/>
    </xf>
    <xf numFmtId="0" fontId="2" fillId="0" borderId="33" xfId="0" applyNumberFormat="1" applyFont="1" applyFill="1" applyBorder="1" applyAlignment="1" applyProtection="1">
      <alignment horizontal="center" vertical="center"/>
      <protection locked="0"/>
    </xf>
    <xf numFmtId="0" fontId="2" fillId="4" borderId="27"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xf>
    <xf numFmtId="0" fontId="1" fillId="0" borderId="15"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protection locked="0"/>
    </xf>
    <xf numFmtId="0" fontId="1" fillId="7" borderId="13" xfId="0" applyFont="1" applyFill="1" applyBorder="1" applyAlignment="1" applyProtection="1">
      <alignment horizontal="center" vertical="center"/>
      <protection locked="0"/>
    </xf>
    <xf numFmtId="0" fontId="1" fillId="7" borderId="14" xfId="0" applyFont="1" applyFill="1" applyBorder="1" applyAlignment="1" applyProtection="1">
      <alignment horizontal="center" vertical="center"/>
      <protection locked="0"/>
    </xf>
    <xf numFmtId="0" fontId="1" fillId="7" borderId="15" xfId="0" applyFont="1" applyFill="1" applyBorder="1" applyAlignment="1" applyProtection="1">
      <alignment horizontal="center" vertical="center"/>
      <protection locked="0"/>
    </xf>
    <xf numFmtId="0" fontId="1" fillId="7" borderId="26" xfId="0" applyFont="1" applyFill="1" applyBorder="1" applyAlignment="1" applyProtection="1">
      <alignment horizontal="center" vertical="center"/>
      <protection locked="0"/>
    </xf>
    <xf numFmtId="0" fontId="1" fillId="7" borderId="3" xfId="0" applyFont="1" applyFill="1" applyBorder="1" applyAlignment="1" applyProtection="1">
      <alignment horizontal="center" vertical="center"/>
    </xf>
    <xf numFmtId="0" fontId="1" fillId="7" borderId="8" xfId="0" applyFont="1" applyFill="1" applyBorder="1" applyAlignment="1" applyProtection="1">
      <alignment horizontal="center" vertical="center"/>
    </xf>
    <xf numFmtId="9" fontId="2" fillId="0" borderId="11" xfId="0" applyNumberFormat="1" applyFont="1" applyFill="1" applyBorder="1" applyAlignment="1" applyProtection="1">
      <alignment horizontal="center" vertical="center"/>
      <protection locked="0"/>
    </xf>
    <xf numFmtId="0" fontId="2" fillId="0" borderId="23" xfId="0" applyFont="1" applyFill="1" applyBorder="1" applyAlignment="1" applyProtection="1">
      <alignment horizontal="center" vertical="center"/>
      <protection locked="0"/>
    </xf>
    <xf numFmtId="0" fontId="2" fillId="0" borderId="27" xfId="0" applyFont="1" applyFill="1" applyBorder="1" applyAlignment="1" applyProtection="1">
      <alignment horizontal="center" vertical="center"/>
      <protection locked="0"/>
    </xf>
    <xf numFmtId="0" fontId="2" fillId="0" borderId="33" xfId="0" applyFont="1" applyFill="1" applyBorder="1" applyAlignment="1" applyProtection="1">
      <alignment horizontal="center" vertical="center"/>
      <protection locked="0"/>
    </xf>
    <xf numFmtId="3" fontId="2" fillId="0" borderId="11" xfId="0" applyNumberFormat="1" applyFont="1" applyFill="1" applyBorder="1" applyAlignment="1" applyProtection="1">
      <alignment horizontal="center" vertical="center"/>
      <protection locked="0"/>
    </xf>
    <xf numFmtId="3" fontId="2" fillId="0" borderId="23" xfId="0" applyNumberFormat="1" applyFont="1" applyFill="1" applyBorder="1" applyAlignment="1" applyProtection="1">
      <alignment horizontal="center" vertical="center"/>
      <protection locked="0"/>
    </xf>
    <xf numFmtId="3" fontId="2" fillId="0" borderId="27" xfId="0" applyNumberFormat="1" applyFont="1" applyFill="1" applyBorder="1" applyAlignment="1" applyProtection="1">
      <alignment horizontal="center" vertical="center"/>
      <protection locked="0"/>
    </xf>
    <xf numFmtId="3" fontId="2" fillId="0" borderId="33" xfId="0" applyNumberFormat="1" applyFont="1" applyFill="1" applyBorder="1" applyAlignment="1" applyProtection="1">
      <alignment horizontal="center" vertical="center"/>
      <protection locked="0"/>
    </xf>
    <xf numFmtId="0" fontId="2" fillId="3" borderId="14" xfId="0" applyFont="1" applyFill="1" applyBorder="1" applyAlignment="1" applyProtection="1">
      <alignment horizontal="left" vertical="center" wrapText="1"/>
      <protection locked="0"/>
    </xf>
    <xf numFmtId="0" fontId="2" fillId="3" borderId="15" xfId="0" applyFont="1" applyFill="1" applyBorder="1" applyAlignment="1" applyProtection="1">
      <alignment horizontal="left" vertical="center" wrapText="1"/>
      <protection locked="0"/>
    </xf>
    <xf numFmtId="0" fontId="2" fillId="3" borderId="16" xfId="0" applyFont="1" applyFill="1" applyBorder="1" applyAlignment="1" applyProtection="1">
      <alignment horizontal="left" vertical="center" wrapText="1"/>
      <protection locked="0"/>
    </xf>
    <xf numFmtId="0" fontId="2" fillId="4" borderId="5" xfId="0" quotePrefix="1" applyFont="1" applyFill="1" applyBorder="1" applyAlignment="1" applyProtection="1">
      <alignment horizontal="center" vertical="center" wrapText="1"/>
      <protection locked="0"/>
    </xf>
    <xf numFmtId="0" fontId="2" fillId="0" borderId="11" xfId="0" applyFont="1" applyFill="1" applyBorder="1" applyAlignment="1" applyProtection="1">
      <alignment horizontal="center" vertical="center"/>
      <protection locked="0"/>
    </xf>
  </cellXfs>
  <cellStyles count="3">
    <cellStyle name="Hipervínculo" xfId="2" builtinId="8"/>
    <cellStyle name="Normal" xfId="0" builtinId="0"/>
    <cellStyle name="Porcentaje" xfId="1" builtinId="5"/>
  </cellStyles>
  <dxfs count="100">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theme="5" tint="0.39994506668294322"/>
        </patternFill>
      </fill>
    </dxf>
    <dxf>
      <fill>
        <patternFill>
          <bgColor rgb="FF92D050"/>
        </patternFill>
      </fill>
    </dxf>
    <dxf>
      <fill>
        <patternFill>
          <bgColor rgb="FF92D050"/>
        </patternFill>
      </fill>
    </dxf>
    <dxf>
      <fill>
        <patternFill>
          <bgColor theme="5" tint="0.39994506668294322"/>
        </patternFill>
      </fill>
    </dxf>
    <dxf>
      <fill>
        <patternFill>
          <bgColor rgb="FF92D050"/>
        </patternFill>
      </fill>
    </dxf>
    <dxf>
      <fill>
        <patternFill>
          <bgColor theme="5" tint="0.39994506668294322"/>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
      <fill>
        <patternFill>
          <bgColor rgb="FFFFFF00"/>
        </patternFill>
      </fill>
    </dxf>
    <dxf>
      <fill>
        <patternFill>
          <bgColor rgb="FFFF0000"/>
        </patternFill>
      </fill>
    </dxf>
    <dxf>
      <fill>
        <patternFill>
          <bgColor rgb="FF92D050"/>
        </patternFill>
      </fill>
    </dxf>
    <dxf>
      <fill>
        <patternFill>
          <bgColor theme="0"/>
        </patternFill>
      </fill>
    </dxf>
  </dxfs>
  <tableStyles count="0" defaultTableStyle="TableStyleMedium9" defaultPivotStyle="PivotStyleLight16"/>
  <colors>
    <mruColors>
      <color rgb="FF1D09B3"/>
      <color rgb="FF110D6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Indicador1!$T$17:$T$28</c:f>
              <c:strCache>
                <c:ptCount val="4"/>
                <c:pt idx="0">
                  <c:v>1er Trimestre</c:v>
                </c:pt>
                <c:pt idx="1">
                  <c:v>2do Trimestre</c:v>
                </c:pt>
                <c:pt idx="2">
                  <c:v>3er Trimestre</c:v>
                </c:pt>
                <c:pt idx="3">
                  <c:v>4to Trimestre</c:v>
                </c:pt>
              </c:strCache>
            </c:strRef>
          </c:cat>
          <c:val>
            <c:numRef>
              <c:f>Indicador1!$U$17:$U$28</c:f>
              <c:numCache>
                <c:formatCode>0%</c:formatCode>
                <c:ptCount val="12"/>
                <c:pt idx="0">
                  <c:v>1</c:v>
                </c:pt>
                <c:pt idx="1">
                  <c:v>1</c:v>
                </c:pt>
                <c:pt idx="2">
                  <c:v>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0D1-4852-98A9-BF980F38A33B}"/>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Indicador1!$T$17:$T$28</c:f>
              <c:strCache>
                <c:ptCount val="4"/>
                <c:pt idx="0">
                  <c:v>1er Trimestre</c:v>
                </c:pt>
                <c:pt idx="1">
                  <c:v>2do Trimestre</c:v>
                </c:pt>
                <c:pt idx="2">
                  <c:v>3er Trimestre</c:v>
                </c:pt>
                <c:pt idx="3">
                  <c:v>4to Trimestre</c:v>
                </c:pt>
              </c:strCache>
            </c:strRef>
          </c:cat>
          <c:val>
            <c:numRef>
              <c:f>Indicador1!$V$17:$V$28</c:f>
              <c:numCache>
                <c:formatCode>0%</c:formatCode>
                <c:ptCount val="12"/>
                <c:pt idx="0">
                  <c:v>1</c:v>
                </c:pt>
                <c:pt idx="1">
                  <c:v>1</c:v>
                </c:pt>
                <c:pt idx="2">
                  <c:v>1</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D0D1-4852-98A9-BF980F38A33B}"/>
            </c:ext>
          </c:extLst>
        </c:ser>
        <c:dLbls>
          <c:showLegendKey val="0"/>
          <c:showVal val="0"/>
          <c:showCatName val="0"/>
          <c:showSerName val="0"/>
          <c:showPercent val="0"/>
          <c:showBubbleSize val="0"/>
        </c:dLbls>
        <c:gapWidth val="150"/>
        <c:shape val="cylinder"/>
        <c:axId val="397552792"/>
        <c:axId val="397552008"/>
        <c:axId val="0"/>
      </c:bar3DChart>
      <c:catAx>
        <c:axId val="397552792"/>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7552008"/>
        <c:crosses val="autoZero"/>
        <c:auto val="1"/>
        <c:lblAlgn val="ctr"/>
        <c:lblOffset val="100"/>
        <c:noMultiLvlLbl val="0"/>
      </c:catAx>
      <c:valAx>
        <c:axId val="397552008"/>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9755279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Indicador10!$T$17:$T$28</c:f>
              <c:strCache>
                <c:ptCount val="4"/>
                <c:pt idx="0">
                  <c:v>2019</c:v>
                </c:pt>
                <c:pt idx="1">
                  <c:v>2020</c:v>
                </c:pt>
                <c:pt idx="2">
                  <c:v>2021</c:v>
                </c:pt>
                <c:pt idx="3">
                  <c:v>2022</c:v>
                </c:pt>
              </c:strCache>
            </c:strRef>
          </c:cat>
          <c:val>
            <c:numRef>
              <c:f>Indicador10!$U$17:$U$28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AE6E-4344-8712-801A0E6CC7FC}"/>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Indicador10!$T$17:$T$28</c:f>
              <c:strCache>
                <c:ptCount val="4"/>
                <c:pt idx="0">
                  <c:v>2019</c:v>
                </c:pt>
                <c:pt idx="1">
                  <c:v>2020</c:v>
                </c:pt>
                <c:pt idx="2">
                  <c:v>2021</c:v>
                </c:pt>
                <c:pt idx="3">
                  <c:v>2022</c:v>
                </c:pt>
              </c:strCache>
            </c:strRef>
          </c:cat>
          <c:val>
            <c:numRef>
              <c:f>Indicador10!$V$17:$V$28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AE6E-4344-8712-801A0E6CC7FC}"/>
            </c:ext>
          </c:extLst>
        </c:ser>
        <c:dLbls>
          <c:showLegendKey val="0"/>
          <c:showVal val="0"/>
          <c:showCatName val="0"/>
          <c:showSerName val="0"/>
          <c:showPercent val="0"/>
          <c:showBubbleSize val="0"/>
        </c:dLbls>
        <c:gapWidth val="150"/>
        <c:shape val="cylinder"/>
        <c:axId val="315708552"/>
        <c:axId val="315708944"/>
        <c:axId val="0"/>
      </c:bar3DChart>
      <c:catAx>
        <c:axId val="315708552"/>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15708944"/>
        <c:crosses val="autoZero"/>
        <c:auto val="1"/>
        <c:lblAlgn val="ctr"/>
        <c:lblOffset val="100"/>
        <c:noMultiLvlLbl val="0"/>
      </c:catAx>
      <c:valAx>
        <c:axId val="315708944"/>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1570855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Indicador2!$T$17:$T$28</c:f>
              <c:strCache>
                <c:ptCount val="4"/>
                <c:pt idx="0">
                  <c:v>1er Trimestre</c:v>
                </c:pt>
                <c:pt idx="1">
                  <c:v>2do Trimestre</c:v>
                </c:pt>
                <c:pt idx="2">
                  <c:v>3er Trimestre</c:v>
                </c:pt>
                <c:pt idx="3">
                  <c:v>4to Trimestre</c:v>
                </c:pt>
              </c:strCache>
            </c:strRef>
          </c:cat>
          <c:val>
            <c:numRef>
              <c:f>Indicador2!$U$17:$U$28</c:f>
              <c:numCache>
                <c:formatCode>0%</c:formatCode>
                <c:ptCount val="12"/>
                <c:pt idx="0">
                  <c:v>0.9985528219971056</c:v>
                </c:pt>
                <c:pt idx="1">
                  <c:v>1</c:v>
                </c:pt>
                <c:pt idx="2">
                  <c:v>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5686-4266-B8DD-6874FDB4EB15}"/>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Indicador2!$T$17:$T$28</c:f>
              <c:strCache>
                <c:ptCount val="4"/>
                <c:pt idx="0">
                  <c:v>1er Trimestre</c:v>
                </c:pt>
                <c:pt idx="1">
                  <c:v>2do Trimestre</c:v>
                </c:pt>
                <c:pt idx="2">
                  <c:v>3er Trimestre</c:v>
                </c:pt>
                <c:pt idx="3">
                  <c:v>4to Trimestre</c:v>
                </c:pt>
              </c:strCache>
            </c:strRef>
          </c:cat>
          <c:val>
            <c:numRef>
              <c:f>Indicador2!$V$17:$V$28</c:f>
              <c:numCache>
                <c:formatCode>0%</c:formatCode>
                <c:ptCount val="12"/>
                <c:pt idx="0">
                  <c:v>0.95</c:v>
                </c:pt>
                <c:pt idx="1">
                  <c:v>0.95</c:v>
                </c:pt>
                <c:pt idx="2">
                  <c:v>0.95</c:v>
                </c:pt>
                <c:pt idx="3">
                  <c:v>0.95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5686-4266-B8DD-6874FDB4EB15}"/>
            </c:ext>
          </c:extLst>
        </c:ser>
        <c:dLbls>
          <c:showLegendKey val="0"/>
          <c:showVal val="0"/>
          <c:showCatName val="0"/>
          <c:showSerName val="0"/>
          <c:showPercent val="0"/>
          <c:showBubbleSize val="0"/>
        </c:dLbls>
        <c:gapWidth val="150"/>
        <c:shape val="cylinder"/>
        <c:axId val="327673808"/>
        <c:axId val="327673416"/>
        <c:axId val="0"/>
      </c:bar3DChart>
      <c:catAx>
        <c:axId val="327673808"/>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27673416"/>
        <c:crosses val="autoZero"/>
        <c:auto val="1"/>
        <c:lblAlgn val="ctr"/>
        <c:lblOffset val="100"/>
        <c:noMultiLvlLbl val="0"/>
      </c:catAx>
      <c:valAx>
        <c:axId val="327673416"/>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27673808"/>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Indicador3!$T$17:$T$28</c:f>
              <c:strCache>
                <c:ptCount val="4"/>
                <c:pt idx="0">
                  <c:v>1er Trimestre</c:v>
                </c:pt>
                <c:pt idx="1">
                  <c:v>2do Trimestre</c:v>
                </c:pt>
                <c:pt idx="2">
                  <c:v>3er Trimestre</c:v>
                </c:pt>
                <c:pt idx="3">
                  <c:v>4to Trimestre</c:v>
                </c:pt>
              </c:strCache>
            </c:strRef>
          </c:cat>
          <c:val>
            <c:numRef>
              <c:f>Indicador3!$U$17:$U$28</c:f>
              <c:numCache>
                <c:formatCode>0%</c:formatCode>
                <c:ptCount val="12"/>
                <c:pt idx="0">
                  <c:v>0.992503748125937</c:v>
                </c:pt>
                <c:pt idx="1">
                  <c:v>1</c:v>
                </c:pt>
                <c:pt idx="2">
                  <c:v>0.98870056497175141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5BB6-43A4-BCF6-8571F00D4D8A}"/>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Indicador3!$T$17:$T$28</c:f>
              <c:strCache>
                <c:ptCount val="4"/>
                <c:pt idx="0">
                  <c:v>1er Trimestre</c:v>
                </c:pt>
                <c:pt idx="1">
                  <c:v>2do Trimestre</c:v>
                </c:pt>
                <c:pt idx="2">
                  <c:v>3er Trimestre</c:v>
                </c:pt>
                <c:pt idx="3">
                  <c:v>4to Trimestre</c:v>
                </c:pt>
              </c:strCache>
            </c:strRef>
          </c:cat>
          <c:val>
            <c:numRef>
              <c:f>Indicador3!$V$17:$V$28</c:f>
              <c:numCache>
                <c:formatCode>0%</c:formatCode>
                <c:ptCount val="12"/>
                <c:pt idx="0">
                  <c:v>0.95</c:v>
                </c:pt>
                <c:pt idx="1">
                  <c:v>0.95</c:v>
                </c:pt>
                <c:pt idx="2">
                  <c:v>0.95</c:v>
                </c:pt>
                <c:pt idx="3">
                  <c:v>0.95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5BB6-43A4-BCF6-8571F00D4D8A}"/>
            </c:ext>
          </c:extLst>
        </c:ser>
        <c:dLbls>
          <c:showLegendKey val="0"/>
          <c:showVal val="0"/>
          <c:showCatName val="0"/>
          <c:showSerName val="0"/>
          <c:showPercent val="0"/>
          <c:showBubbleSize val="0"/>
        </c:dLbls>
        <c:gapWidth val="150"/>
        <c:shape val="cylinder"/>
        <c:axId val="392606120"/>
        <c:axId val="392606512"/>
        <c:axId val="0"/>
      </c:bar3DChart>
      <c:catAx>
        <c:axId val="392606120"/>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2606512"/>
        <c:crosses val="autoZero"/>
        <c:auto val="1"/>
        <c:lblAlgn val="ctr"/>
        <c:lblOffset val="100"/>
        <c:noMultiLvlLbl val="0"/>
      </c:catAx>
      <c:valAx>
        <c:axId val="392606512"/>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92606120"/>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Indicador4!$T$17:$T$28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Indicador4!$U$17:$U$28</c:f>
              <c:numCache>
                <c:formatCode>0%</c:formatCode>
                <c:ptCount val="12"/>
                <c:pt idx="0">
                  <c:v>0.66666666666666663</c:v>
                </c:pt>
                <c:pt idx="1">
                  <c:v>0.8571428571428571</c:v>
                </c:pt>
                <c:pt idx="2">
                  <c:v>1</c:v>
                </c:pt>
                <c:pt idx="3">
                  <c:v>1</c:v>
                </c:pt>
                <c:pt idx="4">
                  <c:v>0.75</c:v>
                </c:pt>
                <c:pt idx="5">
                  <c:v>1</c:v>
                </c:pt>
                <c:pt idx="6">
                  <c:v>0.8</c:v>
                </c:pt>
                <c:pt idx="7">
                  <c:v>0.55555555555555558</c:v>
                </c:pt>
                <c:pt idx="8">
                  <c:v>1</c:v>
                </c:pt>
                <c:pt idx="9">
                  <c:v>0</c:v>
                </c:pt>
                <c:pt idx="10">
                  <c:v>0</c:v>
                </c:pt>
                <c:pt idx="11">
                  <c:v>0</c:v>
                </c:pt>
              </c:numCache>
            </c:numRef>
          </c:val>
          <c:extLst>
            <c:ext xmlns:c16="http://schemas.microsoft.com/office/drawing/2014/chart" uri="{C3380CC4-5D6E-409C-BE32-E72D297353CC}">
              <c16:uniqueId val="{00000000-34E7-4B7D-8A0D-79DC4D7E284D}"/>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Indicador4!$T$17:$T$28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Indicador4!$V$17:$V$28</c:f>
              <c:numCache>
                <c:formatCode>0%</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1-34E7-4B7D-8A0D-79DC4D7E284D}"/>
            </c:ext>
          </c:extLst>
        </c:ser>
        <c:dLbls>
          <c:showLegendKey val="0"/>
          <c:showVal val="0"/>
          <c:showCatName val="0"/>
          <c:showSerName val="0"/>
          <c:showPercent val="0"/>
          <c:showBubbleSize val="0"/>
        </c:dLbls>
        <c:gapWidth val="150"/>
        <c:shape val="cylinder"/>
        <c:axId val="265212624"/>
        <c:axId val="265213016"/>
        <c:axId val="0"/>
      </c:bar3DChart>
      <c:catAx>
        <c:axId val="265212624"/>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265213016"/>
        <c:crosses val="autoZero"/>
        <c:auto val="1"/>
        <c:lblAlgn val="ctr"/>
        <c:lblOffset val="100"/>
        <c:noMultiLvlLbl val="0"/>
      </c:catAx>
      <c:valAx>
        <c:axId val="265213016"/>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265212624"/>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Indicador5!$T$17:$T$28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Indicador5!$U$17:$U$28</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9FB-4F5E-8808-3B16D2201E87}"/>
            </c:ext>
          </c:extLst>
        </c:ser>
        <c:dLbls>
          <c:showLegendKey val="0"/>
          <c:showVal val="0"/>
          <c:showCatName val="0"/>
          <c:showSerName val="0"/>
          <c:showPercent val="0"/>
          <c:showBubbleSize val="0"/>
        </c:dLbls>
        <c:gapWidth val="150"/>
        <c:shape val="cylinder"/>
        <c:axId val="317117512"/>
        <c:axId val="391750400"/>
        <c:axId val="0"/>
        <c:extLst>
          <c:ext xmlns:c15="http://schemas.microsoft.com/office/drawing/2012/chart" uri="{02D57815-91ED-43cb-92C2-25804820EDAC}">
            <c15:filteredBarSeries>
              <c15: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uri="{CE6537A1-D6FC-4f65-9D91-7224C49458BB}">
                      <c15:showLeaderLines val="0"/>
                    </c:ext>
                  </c:extLst>
                </c:dLbls>
                <c:cat>
                  <c:strRef>
                    <c:extLst>
                      <c:ext uri="{02D57815-91ED-43cb-92C2-25804820EDAC}">
                        <c15:formulaRef>
                          <c15:sqref>Indicador5!$T$17:$T$28</c15:sqref>
                        </c15:formulaRef>
                      </c:ext>
                    </c:extLst>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extLst>
                      <c:ext uri="{02D57815-91ED-43cb-92C2-25804820EDAC}">
                        <c15:formulaRef>
                          <c15:sqref>Indicador5!$V$17:$V$28</c15:sqref>
                        </c15:formulaRef>
                      </c:ext>
                    </c:extLst>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9FB-4F5E-8808-3B16D2201E87}"/>
                  </c:ext>
                </c:extLst>
              </c15:ser>
            </c15:filteredBarSeries>
          </c:ext>
        </c:extLst>
      </c:bar3DChart>
      <c:catAx>
        <c:axId val="317117512"/>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1750400"/>
        <c:crosses val="autoZero"/>
        <c:auto val="1"/>
        <c:lblAlgn val="ctr"/>
        <c:lblOffset val="100"/>
        <c:noMultiLvlLbl val="0"/>
      </c:catAx>
      <c:valAx>
        <c:axId val="391750400"/>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1711751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Indicador6!$T$17:$T$28</c:f>
              <c:strCache>
                <c:ptCount val="4"/>
                <c:pt idx="0">
                  <c:v>1er Trimestre</c:v>
                </c:pt>
                <c:pt idx="1">
                  <c:v>2do Trimestre</c:v>
                </c:pt>
                <c:pt idx="2">
                  <c:v>3er Trimestre</c:v>
                </c:pt>
                <c:pt idx="3">
                  <c:v>4to Trimestre</c:v>
                </c:pt>
              </c:strCache>
            </c:strRef>
          </c:cat>
          <c:val>
            <c:numRef>
              <c:f>Indicador6!$U$17:$U$28</c:f>
              <c:numCache>
                <c:formatCode>0%</c:formatCode>
                <c:ptCount val="12"/>
                <c:pt idx="0">
                  <c:v>1</c:v>
                </c:pt>
                <c:pt idx="1">
                  <c:v>0.99766627771295213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497-4778-B9C6-995662599357}"/>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Indicador6!$T$17:$T$28</c:f>
              <c:strCache>
                <c:ptCount val="4"/>
                <c:pt idx="0">
                  <c:v>1er Trimestre</c:v>
                </c:pt>
                <c:pt idx="1">
                  <c:v>2do Trimestre</c:v>
                </c:pt>
                <c:pt idx="2">
                  <c:v>3er Trimestre</c:v>
                </c:pt>
                <c:pt idx="3">
                  <c:v>4to Trimestre</c:v>
                </c:pt>
              </c:strCache>
            </c:strRef>
          </c:cat>
          <c:val>
            <c:numRef>
              <c:f>Indicador6!$V$17:$V$28</c:f>
              <c:numCache>
                <c:formatCode>0%</c:formatCode>
                <c:ptCount val="12"/>
                <c:pt idx="0">
                  <c:v>1</c:v>
                </c:pt>
                <c:pt idx="1">
                  <c:v>1</c:v>
                </c:pt>
                <c:pt idx="2">
                  <c:v>1</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497-4778-B9C6-995662599357}"/>
            </c:ext>
          </c:extLst>
        </c:ser>
        <c:dLbls>
          <c:showLegendKey val="0"/>
          <c:showVal val="0"/>
          <c:showCatName val="0"/>
          <c:showSerName val="0"/>
          <c:showPercent val="0"/>
          <c:showBubbleSize val="0"/>
        </c:dLbls>
        <c:gapWidth val="150"/>
        <c:shape val="cylinder"/>
        <c:axId val="317117120"/>
        <c:axId val="477484392"/>
        <c:axId val="0"/>
      </c:bar3DChart>
      <c:catAx>
        <c:axId val="317117120"/>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477484392"/>
        <c:crosses val="autoZero"/>
        <c:auto val="1"/>
        <c:lblAlgn val="ctr"/>
        <c:lblOffset val="100"/>
        <c:noMultiLvlLbl val="0"/>
      </c:catAx>
      <c:valAx>
        <c:axId val="477484392"/>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17117120"/>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Indicador7!$T$17:$T$28</c:f>
              <c:strCache>
                <c:ptCount val="4"/>
                <c:pt idx="0">
                  <c:v>1er Trimestre</c:v>
                </c:pt>
                <c:pt idx="1">
                  <c:v>2do Trimestre</c:v>
                </c:pt>
                <c:pt idx="2">
                  <c:v>3er Trimestre</c:v>
                </c:pt>
                <c:pt idx="3">
                  <c:v>4to Trimestre</c:v>
                </c:pt>
              </c:strCache>
            </c:strRef>
          </c:cat>
          <c:val>
            <c:numRef>
              <c:f>Indicador7!$U$17:$U$28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971-41F5-A4B1-D055DCDCE68D}"/>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Indicador7!$T$17:$T$28</c:f>
              <c:strCache>
                <c:ptCount val="4"/>
                <c:pt idx="0">
                  <c:v>1er Trimestre</c:v>
                </c:pt>
                <c:pt idx="1">
                  <c:v>2do Trimestre</c:v>
                </c:pt>
                <c:pt idx="2">
                  <c:v>3er Trimestre</c:v>
                </c:pt>
                <c:pt idx="3">
                  <c:v>4to Trimestre</c:v>
                </c:pt>
              </c:strCache>
            </c:strRef>
          </c:cat>
          <c:val>
            <c:numRef>
              <c:f>Indicador7!$V$17:$V$28</c:f>
              <c:numCache>
                <c:formatCode>0%</c:formatCode>
                <c:ptCount val="12"/>
                <c:pt idx="0">
                  <c:v>0</c:v>
                </c:pt>
                <c:pt idx="1">
                  <c:v>0</c:v>
                </c:pt>
                <c:pt idx="2">
                  <c:v>0.5</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971-41F5-A4B1-D055DCDCE68D}"/>
            </c:ext>
          </c:extLst>
        </c:ser>
        <c:dLbls>
          <c:showLegendKey val="0"/>
          <c:showVal val="0"/>
          <c:showCatName val="0"/>
          <c:showSerName val="0"/>
          <c:showPercent val="0"/>
          <c:showBubbleSize val="0"/>
        </c:dLbls>
        <c:gapWidth val="150"/>
        <c:shape val="cylinder"/>
        <c:axId val="402035608"/>
        <c:axId val="402036000"/>
        <c:axId val="0"/>
      </c:bar3DChart>
      <c:catAx>
        <c:axId val="402035608"/>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402036000"/>
        <c:crosses val="autoZero"/>
        <c:auto val="1"/>
        <c:lblAlgn val="ctr"/>
        <c:lblOffset val="100"/>
        <c:noMultiLvlLbl val="0"/>
      </c:catAx>
      <c:valAx>
        <c:axId val="402036000"/>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402035608"/>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Indicador8!$T$17:$T$28</c:f>
              <c:strCache>
                <c:ptCount val="4"/>
                <c:pt idx="0">
                  <c:v>1er Trimestre</c:v>
                </c:pt>
                <c:pt idx="1">
                  <c:v>2do Trimestre</c:v>
                </c:pt>
                <c:pt idx="2">
                  <c:v>3er Trimestre</c:v>
                </c:pt>
                <c:pt idx="3">
                  <c:v>4to Trimestre</c:v>
                </c:pt>
              </c:strCache>
            </c:strRef>
          </c:cat>
          <c:val>
            <c:numRef>
              <c:f>Indicador8!$U$17:$U$28</c:f>
              <c:numCache>
                <c:formatCode>0%</c:formatCode>
                <c:ptCount val="12"/>
                <c:pt idx="0">
                  <c:v>0</c:v>
                </c:pt>
                <c:pt idx="1">
                  <c:v>0.33333333333333331</c:v>
                </c:pt>
                <c:pt idx="2">
                  <c:v>0.66666666666666663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68E-46AA-965F-1DEA67652C3D}"/>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Indicador8!$T$17:$T$28</c:f>
              <c:strCache>
                <c:ptCount val="4"/>
                <c:pt idx="0">
                  <c:v>1er Trimestre</c:v>
                </c:pt>
                <c:pt idx="1">
                  <c:v>2do Trimestre</c:v>
                </c:pt>
                <c:pt idx="2">
                  <c:v>3er Trimestre</c:v>
                </c:pt>
                <c:pt idx="3">
                  <c:v>4to Trimestre</c:v>
                </c:pt>
              </c:strCache>
            </c:strRef>
          </c:cat>
          <c:val>
            <c:numRef>
              <c:f>Indicador8!$V$17:$V$28</c:f>
              <c:numCache>
                <c:formatCode>0%</c:formatCode>
                <c:ptCount val="12"/>
                <c:pt idx="0">
                  <c:v>0</c:v>
                </c:pt>
                <c:pt idx="1">
                  <c:v>0.5</c:v>
                </c:pt>
                <c:pt idx="2">
                  <c:v>0.75</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68E-46AA-965F-1DEA67652C3D}"/>
            </c:ext>
          </c:extLst>
        </c:ser>
        <c:dLbls>
          <c:showLegendKey val="0"/>
          <c:showVal val="0"/>
          <c:showCatName val="0"/>
          <c:showSerName val="0"/>
          <c:showPercent val="0"/>
          <c:showBubbleSize val="0"/>
        </c:dLbls>
        <c:gapWidth val="150"/>
        <c:shape val="cylinder"/>
        <c:axId val="391434624"/>
        <c:axId val="391435016"/>
        <c:axId val="0"/>
      </c:bar3DChart>
      <c:catAx>
        <c:axId val="391434624"/>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1435016"/>
        <c:crosses val="autoZero"/>
        <c:auto val="1"/>
        <c:lblAlgn val="ctr"/>
        <c:lblOffset val="100"/>
        <c:noMultiLvlLbl val="0"/>
      </c:catAx>
      <c:valAx>
        <c:axId val="391435016"/>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91434624"/>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1849424940363089E-2"/>
          <c:y val="8.291474160499461E-2"/>
          <c:w val="0.94366606493777794"/>
          <c:h val="0.70952513684157326"/>
        </c:manualLayout>
      </c:layout>
      <c:bar3DChart>
        <c:barDir val="col"/>
        <c:grouping val="clustered"/>
        <c:varyColors val="0"/>
        <c:ser>
          <c:idx val="0"/>
          <c:order val="0"/>
          <c:tx>
            <c:v>Valor Logrado</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Indicador9!$T$17:$T$28</c:f>
              <c:strCache>
                <c:ptCount val="4"/>
                <c:pt idx="0">
                  <c:v>2019</c:v>
                </c:pt>
                <c:pt idx="1">
                  <c:v>2020</c:v>
                </c:pt>
                <c:pt idx="2">
                  <c:v>2021</c:v>
                </c:pt>
                <c:pt idx="3">
                  <c:v>2022</c:v>
                </c:pt>
              </c:strCache>
            </c:strRef>
          </c:cat>
          <c:val>
            <c:numRef>
              <c:f>Indicador9!$U$17:$U$28</c:f>
              <c:numCache>
                <c:formatCode>0%</c:formatCode>
                <c:ptCount val="12"/>
                <c:pt idx="0">
                  <c:v>0.76923076923076927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81C-4500-B3ED-ECC53099627D}"/>
            </c:ext>
          </c:extLst>
        </c:ser>
        <c:ser>
          <c:idx val="1"/>
          <c:order val="1"/>
          <c:tx>
            <c:v>Valor Esperado</c:v>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Indicador9!$T$17:$T$28</c:f>
              <c:strCache>
                <c:ptCount val="4"/>
                <c:pt idx="0">
                  <c:v>2019</c:v>
                </c:pt>
                <c:pt idx="1">
                  <c:v>2020</c:v>
                </c:pt>
                <c:pt idx="2">
                  <c:v>2021</c:v>
                </c:pt>
                <c:pt idx="3">
                  <c:v>2022</c:v>
                </c:pt>
              </c:strCache>
            </c:strRef>
          </c:cat>
          <c:val>
            <c:numRef>
              <c:f>Indicador9!$V$17:$V$28</c:f>
              <c:numCache>
                <c:formatCode>0%</c:formatCode>
                <c:ptCount val="12"/>
                <c:pt idx="0">
                  <c:v>1</c:v>
                </c:pt>
                <c:pt idx="1">
                  <c:v>1</c:v>
                </c:pt>
                <c:pt idx="2">
                  <c:v>1</c:v>
                </c:pt>
                <c:pt idx="3">
                  <c:v>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81C-4500-B3ED-ECC53099627D}"/>
            </c:ext>
          </c:extLst>
        </c:ser>
        <c:dLbls>
          <c:showLegendKey val="0"/>
          <c:showVal val="0"/>
          <c:showCatName val="0"/>
          <c:showSerName val="0"/>
          <c:showPercent val="0"/>
          <c:showBubbleSize val="0"/>
        </c:dLbls>
        <c:gapWidth val="150"/>
        <c:shape val="cylinder"/>
        <c:axId val="398099248"/>
        <c:axId val="398099640"/>
        <c:axId val="0"/>
      </c:bar3DChart>
      <c:catAx>
        <c:axId val="398099248"/>
        <c:scaling>
          <c:orientation val="minMax"/>
        </c:scaling>
        <c:delete val="0"/>
        <c:axPos val="b"/>
        <c:numFmt formatCode="General" sourceLinked="1"/>
        <c:majorTickMark val="none"/>
        <c:minorTickMark val="none"/>
        <c:tickLblPos val="nextTo"/>
        <c:spPr>
          <a:noFill/>
          <a:ln>
            <a:noFill/>
          </a:ln>
          <a:effectLst/>
        </c:spPr>
        <c:txPr>
          <a:bodyPr rot="2700000" spcFirstLastPara="1" vertOverflow="ellipsis" wrap="square" anchor="ctr" anchorCtr="1"/>
          <a:lstStyle/>
          <a:p>
            <a:pPr>
              <a:defRPr sz="900" b="1" i="0" u="none" strike="noStrike" kern="1200" baseline="0">
                <a:solidFill>
                  <a:schemeClr val="tx1"/>
                </a:solidFill>
                <a:latin typeface="+mn-lt"/>
                <a:ea typeface="+mn-ea"/>
                <a:cs typeface="+mn-cs"/>
              </a:defRPr>
            </a:pPr>
            <a:endParaRPr lang="es-CO"/>
          </a:p>
        </c:txPr>
        <c:crossAx val="398099640"/>
        <c:crosses val="autoZero"/>
        <c:auto val="1"/>
        <c:lblAlgn val="ctr"/>
        <c:lblOffset val="100"/>
        <c:noMultiLvlLbl val="0"/>
      </c:catAx>
      <c:valAx>
        <c:axId val="398099640"/>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crossAx val="398099248"/>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egendEntry>
        <c:idx val="1"/>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Entry>
      <c:layout>
        <c:manualLayout>
          <c:xMode val="edge"/>
          <c:yMode val="edge"/>
          <c:x val="0.67933142314274053"/>
          <c:y val="0.91999955939918554"/>
          <c:w val="0.29873893926568296"/>
          <c:h val="5.9016826820473073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CO"/>
        </a:p>
      </c:txPr>
    </c:legend>
    <c:plotVisOnly val="1"/>
    <c:dispBlanksAs val="zero"/>
    <c:showDLblsOverMax val="0"/>
  </c:chart>
  <c:spPr>
    <a:noFill/>
    <a:ln>
      <a:noFill/>
    </a:ln>
    <a:effectLst/>
  </c:spPr>
  <c:txPr>
    <a:bodyPr/>
    <a:lstStyle/>
    <a:p>
      <a:pPr>
        <a:defRPr/>
      </a:pPr>
      <a:endParaRPr lang="es-CO"/>
    </a:p>
  </c:txPr>
  <c:printSettings>
    <c:headerFooter/>
    <c:pageMargins b="0.75000000000000855" l="0.70000000000000062" r="0.70000000000000062" t="0.75000000000000855"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10.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trlProps/ctrlProp1.xml><?xml version="1.0" encoding="utf-8"?>
<formControlPr xmlns="http://schemas.microsoft.com/office/spreadsheetml/2009/9/main" objectType="CheckBox" checked="Checked" fmlaLink="$I$15"/>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Radio" checked="Checked" firstButton="1" fmlaLink="$A$13" lockText="1"/>
</file>

<file path=xl/ctrlProps/ctrlProp103.xml><?xml version="1.0" encoding="utf-8"?>
<formControlPr xmlns="http://schemas.microsoft.com/office/spreadsheetml/2009/9/main" objectType="Radio" lockText="1"/>
</file>

<file path=xl/ctrlProps/ctrlProp104.xml><?xml version="1.0" encoding="utf-8"?>
<formControlPr xmlns="http://schemas.microsoft.com/office/spreadsheetml/2009/9/main" objectType="Radio"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Radio" lockText="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Radio" firstButton="1" fmlaLink="$A$8" lockText="1"/>
</file>

<file path=xl/ctrlProps/ctrlProp109.xml><?xml version="1.0" encoding="utf-8"?>
<formControlPr xmlns="http://schemas.microsoft.com/office/spreadsheetml/2009/9/main" objectType="Radio" checked="Checked"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Radio" lockText="1"/>
</file>

<file path=xl/ctrlProps/ctrlProp111.xml><?xml version="1.0" encoding="utf-8"?>
<formControlPr xmlns="http://schemas.microsoft.com/office/spreadsheetml/2009/9/main" objectType="CheckBox" checked="Checked" fmlaLink="$I$15"/>
</file>

<file path=xl/ctrlProps/ctrlProp112.xml><?xml version="1.0" encoding="utf-8"?>
<formControlPr xmlns="http://schemas.microsoft.com/office/spreadsheetml/2009/9/main" objectType="CheckBox" fmlaLink="$J$15"/>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lockText="1"/>
</file>

<file path=xl/ctrlProps/ctrlProp118.xml><?xml version="1.0" encoding="utf-8"?>
<formControlPr xmlns="http://schemas.microsoft.com/office/spreadsheetml/2009/9/main" objectType="CheckBox" lockText="1"/>
</file>

<file path=xl/ctrlProps/ctrlProp119.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checked="Checked" lockText="1"/>
</file>

<file path=xl/ctrlProps/ctrlProp122.xml><?xml version="1.0" encoding="utf-8"?>
<formControlPr xmlns="http://schemas.microsoft.com/office/spreadsheetml/2009/9/main" objectType="CheckBox" lockText="1"/>
</file>

<file path=xl/ctrlProps/ctrlProp123.xml><?xml version="1.0" encoding="utf-8"?>
<formControlPr xmlns="http://schemas.microsoft.com/office/spreadsheetml/2009/9/main" objectType="GBox" noThreeD="1"/>
</file>

<file path=xl/ctrlProps/ctrlProp124.xml><?xml version="1.0" encoding="utf-8"?>
<formControlPr xmlns="http://schemas.microsoft.com/office/spreadsheetml/2009/9/main" objectType="Radio" firstButton="1" fmlaLink="$A$13" lockText="1"/>
</file>

<file path=xl/ctrlProps/ctrlProp125.xml><?xml version="1.0" encoding="utf-8"?>
<formControlPr xmlns="http://schemas.microsoft.com/office/spreadsheetml/2009/9/main" objectType="Radio" lockText="1"/>
</file>

<file path=xl/ctrlProps/ctrlProp126.xml><?xml version="1.0" encoding="utf-8"?>
<formControlPr xmlns="http://schemas.microsoft.com/office/spreadsheetml/2009/9/main" objectType="Radio" checked="Checked" lockText="1"/>
</file>

<file path=xl/ctrlProps/ctrlProp127.xml><?xml version="1.0" encoding="utf-8"?>
<formControlPr xmlns="http://schemas.microsoft.com/office/spreadsheetml/2009/9/main" objectType="Radio" lockText="1"/>
</file>

<file path=xl/ctrlProps/ctrlProp128.xml><?xml version="1.0" encoding="utf-8"?>
<formControlPr xmlns="http://schemas.microsoft.com/office/spreadsheetml/2009/9/main" objectType="Radio" lockText="1"/>
</file>

<file path=xl/ctrlProps/ctrlProp129.xml><?xml version="1.0" encoding="utf-8"?>
<formControlPr xmlns="http://schemas.microsoft.com/office/spreadsheetml/2009/9/main" objectType="Radio" lockText="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Radio" firstButton="1" fmlaLink="$A$8" lockText="1"/>
</file>

<file path=xl/ctrlProps/ctrlProp131.xml><?xml version="1.0" encoding="utf-8"?>
<formControlPr xmlns="http://schemas.microsoft.com/office/spreadsheetml/2009/9/main" objectType="Radio"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CheckBox" fmlaLink="$I$15"/>
</file>

<file path=xl/ctrlProps/ctrlProp134.xml><?xml version="1.0" encoding="utf-8"?>
<formControlPr xmlns="http://schemas.microsoft.com/office/spreadsheetml/2009/9/main" objectType="CheckBox" checked="Checked" fmlaLink="$J$15"/>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checked="Checked"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Radio" firstButton="1" fmlaLink="$A$13"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fmlaLink="$A$13"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Radio" checked="Checked" lockText="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Radio" lockText="1"/>
</file>

<file path=xl/ctrlProps/ctrlProp150.xml><?xml version="1.0" encoding="utf-8"?>
<formControlPr xmlns="http://schemas.microsoft.com/office/spreadsheetml/2009/9/main" objectType="Radio" lockText="1"/>
</file>

<file path=xl/ctrlProps/ctrlProp151.xml><?xml version="1.0" encoding="utf-8"?>
<formControlPr xmlns="http://schemas.microsoft.com/office/spreadsheetml/2009/9/main" objectType="Radio" lockText="1"/>
</file>

<file path=xl/ctrlProps/ctrlProp152.xml><?xml version="1.0" encoding="utf-8"?>
<formControlPr xmlns="http://schemas.microsoft.com/office/spreadsheetml/2009/9/main" objectType="Radio" firstButton="1" fmlaLink="$A$8" lockText="1"/>
</file>

<file path=xl/ctrlProps/ctrlProp153.xml><?xml version="1.0" encoding="utf-8"?>
<formControlPr xmlns="http://schemas.microsoft.com/office/spreadsheetml/2009/9/main" objectType="Radio" checked="Checked" lockText="1"/>
</file>

<file path=xl/ctrlProps/ctrlProp154.xml><?xml version="1.0" encoding="utf-8"?>
<formControlPr xmlns="http://schemas.microsoft.com/office/spreadsheetml/2009/9/main" objectType="Radio" lockText="1"/>
</file>

<file path=xl/ctrlProps/ctrlProp155.xml><?xml version="1.0" encoding="utf-8"?>
<formControlPr xmlns="http://schemas.microsoft.com/office/spreadsheetml/2009/9/main" objectType="CheckBox" checked="Checked" fmlaLink="$I$15"/>
</file>

<file path=xl/ctrlProps/ctrlProp156.xml><?xml version="1.0" encoding="utf-8"?>
<formControlPr xmlns="http://schemas.microsoft.com/office/spreadsheetml/2009/9/main" objectType="CheckBox" fmlaLink="$J$15"/>
</file>

<file path=xl/ctrlProps/ctrlProp157.xml><?xml version="1.0" encoding="utf-8"?>
<formControlPr xmlns="http://schemas.microsoft.com/office/spreadsheetml/2009/9/main" objectType="CheckBox" checked="Checked"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Radio" checked="Checked" lockText="1"/>
</file>

<file path=xl/ctrlProps/ctrlProp160.xml><?xml version="1.0" encoding="utf-8"?>
<formControlPr xmlns="http://schemas.microsoft.com/office/spreadsheetml/2009/9/main" objectType="CheckBox" checked="Checked"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GBox" noThreeD="1"/>
</file>

<file path=xl/ctrlProps/ctrlProp168.xml><?xml version="1.0" encoding="utf-8"?>
<formControlPr xmlns="http://schemas.microsoft.com/office/spreadsheetml/2009/9/main" objectType="Radio" firstButton="1" fmlaLink="$A$13" lockText="1"/>
</file>

<file path=xl/ctrlProps/ctrlProp169.xml><?xml version="1.0" encoding="utf-8"?>
<formControlPr xmlns="http://schemas.microsoft.com/office/spreadsheetml/2009/9/main" objectType="Radio" lockText="1"/>
</file>

<file path=xl/ctrlProps/ctrlProp17.xml><?xml version="1.0" encoding="utf-8"?>
<formControlPr xmlns="http://schemas.microsoft.com/office/spreadsheetml/2009/9/main" objectType="Radio" lockText="1"/>
</file>

<file path=xl/ctrlProps/ctrlProp170.xml><?xml version="1.0" encoding="utf-8"?>
<formControlPr xmlns="http://schemas.microsoft.com/office/spreadsheetml/2009/9/main" objectType="Radio" checked="Checked" lockText="1"/>
</file>

<file path=xl/ctrlProps/ctrlProp171.xml><?xml version="1.0" encoding="utf-8"?>
<formControlPr xmlns="http://schemas.microsoft.com/office/spreadsheetml/2009/9/main" objectType="Radio" lockText="1"/>
</file>

<file path=xl/ctrlProps/ctrlProp172.xml><?xml version="1.0" encoding="utf-8"?>
<formControlPr xmlns="http://schemas.microsoft.com/office/spreadsheetml/2009/9/main" objectType="Radio" lockText="1"/>
</file>

<file path=xl/ctrlProps/ctrlProp173.xml><?xml version="1.0" encoding="utf-8"?>
<formControlPr xmlns="http://schemas.microsoft.com/office/spreadsheetml/2009/9/main" objectType="Radio" lockText="1"/>
</file>

<file path=xl/ctrlProps/ctrlProp174.xml><?xml version="1.0" encoding="utf-8"?>
<formControlPr xmlns="http://schemas.microsoft.com/office/spreadsheetml/2009/9/main" objectType="Radio" firstButton="1" fmlaLink="$A$8" lockText="1"/>
</file>

<file path=xl/ctrlProps/ctrlProp175.xml><?xml version="1.0" encoding="utf-8"?>
<formControlPr xmlns="http://schemas.microsoft.com/office/spreadsheetml/2009/9/main" objectType="Radio" lockText="1"/>
</file>

<file path=xl/ctrlProps/ctrlProp176.xml><?xml version="1.0" encoding="utf-8"?>
<formControlPr xmlns="http://schemas.microsoft.com/office/spreadsheetml/2009/9/main" objectType="Radio" checked="Checked" lockText="1"/>
</file>

<file path=xl/ctrlProps/ctrlProp177.xml><?xml version="1.0" encoding="utf-8"?>
<formControlPr xmlns="http://schemas.microsoft.com/office/spreadsheetml/2009/9/main" objectType="CheckBox" fmlaLink="$I$15"/>
</file>

<file path=xl/ctrlProps/ctrlProp178.xml><?xml version="1.0" encoding="utf-8"?>
<formControlPr xmlns="http://schemas.microsoft.com/office/spreadsheetml/2009/9/main" objectType="CheckBox" checked="Checked" fmlaLink="$J$15"/>
</file>

<file path=xl/ctrlProps/ctrlProp179.xml><?xml version="1.0" encoding="utf-8"?>
<formControlPr xmlns="http://schemas.microsoft.com/office/spreadsheetml/2009/9/main" objectType="CheckBox" checked="Checked" lockText="1"/>
</file>

<file path=xl/ctrlProps/ctrlProp18.xml><?xml version="1.0" encoding="utf-8"?>
<formControlPr xmlns="http://schemas.microsoft.com/office/spreadsheetml/2009/9/main" objectType="Radio"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checked="Checked" lockText="1"/>
</file>

<file path=xl/ctrlProps/ctrlProp183.xml><?xml version="1.0" encoding="utf-8"?>
<formControlPr xmlns="http://schemas.microsoft.com/office/spreadsheetml/2009/9/main" objectType="CheckBox" lockText="1"/>
</file>

<file path=xl/ctrlProps/ctrlProp184.xml><?xml version="1.0" encoding="utf-8"?>
<formControlPr xmlns="http://schemas.microsoft.com/office/spreadsheetml/2009/9/main" objectType="CheckBox" checked="Checked" lockText="1"/>
</file>

<file path=xl/ctrlProps/ctrlProp185.xml><?xml version="1.0" encoding="utf-8"?>
<formControlPr xmlns="http://schemas.microsoft.com/office/spreadsheetml/2009/9/main" objectType="CheckBox" checked="Checked"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checked="Checked" lockText="1"/>
</file>

<file path=xl/ctrlProps/ctrlProp188.xml><?xml version="1.0" encoding="utf-8"?>
<formControlPr xmlns="http://schemas.microsoft.com/office/spreadsheetml/2009/9/main" objectType="CheckBox" lockText="1"/>
</file>

<file path=xl/ctrlProps/ctrlProp189.xml><?xml version="1.0" encoding="utf-8"?>
<formControlPr xmlns="http://schemas.microsoft.com/office/spreadsheetml/2009/9/main" objectType="GBox" noThreeD="1"/>
</file>

<file path=xl/ctrlProps/ctrlProp19.xml><?xml version="1.0" encoding="utf-8"?>
<formControlPr xmlns="http://schemas.microsoft.com/office/spreadsheetml/2009/9/main" objectType="Radio" lockText="1"/>
</file>

<file path=xl/ctrlProps/ctrlProp190.xml><?xml version="1.0" encoding="utf-8"?>
<formControlPr xmlns="http://schemas.microsoft.com/office/spreadsheetml/2009/9/main" objectType="Radio" firstButton="1" fmlaLink="$A$13" lockText="1"/>
</file>

<file path=xl/ctrlProps/ctrlProp191.xml><?xml version="1.0" encoding="utf-8"?>
<formControlPr xmlns="http://schemas.microsoft.com/office/spreadsheetml/2009/9/main" objectType="Radio" lockText="1"/>
</file>

<file path=xl/ctrlProps/ctrlProp192.xml><?xml version="1.0" encoding="utf-8"?>
<formControlPr xmlns="http://schemas.microsoft.com/office/spreadsheetml/2009/9/main" objectType="Radio" lockText="1"/>
</file>

<file path=xl/ctrlProps/ctrlProp193.xml><?xml version="1.0" encoding="utf-8"?>
<formControlPr xmlns="http://schemas.microsoft.com/office/spreadsheetml/2009/9/main" objectType="Radio" lockText="1"/>
</file>

<file path=xl/ctrlProps/ctrlProp194.xml><?xml version="1.0" encoding="utf-8"?>
<formControlPr xmlns="http://schemas.microsoft.com/office/spreadsheetml/2009/9/main" objectType="Radio" lockText="1"/>
</file>

<file path=xl/ctrlProps/ctrlProp195.xml><?xml version="1.0" encoding="utf-8"?>
<formControlPr xmlns="http://schemas.microsoft.com/office/spreadsheetml/2009/9/main" objectType="Radio" checked="Checked" lockText="1"/>
</file>

<file path=xl/ctrlProps/ctrlProp196.xml><?xml version="1.0" encoding="utf-8"?>
<formControlPr xmlns="http://schemas.microsoft.com/office/spreadsheetml/2009/9/main" objectType="Radio" firstButton="1" fmlaLink="$A$8" lockText="1"/>
</file>

<file path=xl/ctrlProps/ctrlProp197.xml><?xml version="1.0" encoding="utf-8"?>
<formControlPr xmlns="http://schemas.microsoft.com/office/spreadsheetml/2009/9/main" objectType="Radio" lockText="1"/>
</file>

<file path=xl/ctrlProps/ctrlProp198.xml><?xml version="1.0" encoding="utf-8"?>
<formControlPr xmlns="http://schemas.microsoft.com/office/spreadsheetml/2009/9/main" objectType="Radio" checked="Checked" lockText="1"/>
</file>

<file path=xl/ctrlProps/ctrlProp199.xml><?xml version="1.0" encoding="utf-8"?>
<formControlPr xmlns="http://schemas.microsoft.com/office/spreadsheetml/2009/9/main" objectType="CheckBox" checked="Checked" fmlaLink="$I$15"/>
</file>

<file path=xl/ctrlProps/ctrlProp2.xml><?xml version="1.0" encoding="utf-8"?>
<formControlPr xmlns="http://schemas.microsoft.com/office/spreadsheetml/2009/9/main" objectType="CheckBox" fmlaLink="$J$15"/>
</file>

<file path=xl/ctrlProps/ctrlProp20.xml><?xml version="1.0" encoding="utf-8"?>
<formControlPr xmlns="http://schemas.microsoft.com/office/spreadsheetml/2009/9/main" objectType="Radio" firstButton="1" fmlaLink="$A$8" lockText="1"/>
</file>

<file path=xl/ctrlProps/ctrlProp200.xml><?xml version="1.0" encoding="utf-8"?>
<formControlPr xmlns="http://schemas.microsoft.com/office/spreadsheetml/2009/9/main" objectType="CheckBox" fmlaLink="$J$15"/>
</file>

<file path=xl/ctrlProps/ctrlProp201.xml><?xml version="1.0" encoding="utf-8"?>
<formControlPr xmlns="http://schemas.microsoft.com/office/spreadsheetml/2009/9/main" objectType="CheckBox" checked="Checked" lockText="1"/>
</file>

<file path=xl/ctrlProps/ctrlProp202.xml><?xml version="1.0" encoding="utf-8"?>
<formControlPr xmlns="http://schemas.microsoft.com/office/spreadsheetml/2009/9/main" objectType="CheckBox" lockText="1"/>
</file>

<file path=xl/ctrlProps/ctrlProp203.xml><?xml version="1.0" encoding="utf-8"?>
<formControlPr xmlns="http://schemas.microsoft.com/office/spreadsheetml/2009/9/main" objectType="CheckBox" lockText="1"/>
</file>

<file path=xl/ctrlProps/ctrlProp204.xml><?xml version="1.0" encoding="utf-8"?>
<formControlPr xmlns="http://schemas.microsoft.com/office/spreadsheetml/2009/9/main" objectType="CheckBox" checked="Checked" lockText="1"/>
</file>

<file path=xl/ctrlProps/ctrlProp205.xml><?xml version="1.0" encoding="utf-8"?>
<formControlPr xmlns="http://schemas.microsoft.com/office/spreadsheetml/2009/9/main" objectType="CheckBox" lockText="1"/>
</file>

<file path=xl/ctrlProps/ctrlProp206.xml><?xml version="1.0" encoding="utf-8"?>
<formControlPr xmlns="http://schemas.microsoft.com/office/spreadsheetml/2009/9/main" objectType="CheckBox" checked="Checked" lockText="1"/>
</file>

<file path=xl/ctrlProps/ctrlProp207.xml><?xml version="1.0" encoding="utf-8"?>
<formControlPr xmlns="http://schemas.microsoft.com/office/spreadsheetml/2009/9/main" objectType="CheckBox" checked="Checked"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checked="Checked" lockText="1"/>
</file>

<file path=xl/ctrlProps/ctrlProp21.xml><?xml version="1.0" encoding="utf-8"?>
<formControlPr xmlns="http://schemas.microsoft.com/office/spreadsheetml/2009/9/main" objectType="Radio" checked="Checked"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A$13" lockText="1"/>
</file>

<file path=xl/ctrlProps/ctrlProp213.xml><?xml version="1.0" encoding="utf-8"?>
<formControlPr xmlns="http://schemas.microsoft.com/office/spreadsheetml/2009/9/main" objectType="Radio" lockText="1"/>
</file>

<file path=xl/ctrlProps/ctrlProp214.xml><?xml version="1.0" encoding="utf-8"?>
<formControlPr xmlns="http://schemas.microsoft.com/office/spreadsheetml/2009/9/main" objectType="Radio" lockText="1"/>
</file>

<file path=xl/ctrlProps/ctrlProp215.xml><?xml version="1.0" encoding="utf-8"?>
<formControlPr xmlns="http://schemas.microsoft.com/office/spreadsheetml/2009/9/main" objectType="Radio" lockText="1"/>
</file>

<file path=xl/ctrlProps/ctrlProp216.xml><?xml version="1.0" encoding="utf-8"?>
<formControlPr xmlns="http://schemas.microsoft.com/office/spreadsheetml/2009/9/main" objectType="Radio" lockText="1"/>
</file>

<file path=xl/ctrlProps/ctrlProp217.xml><?xml version="1.0" encoding="utf-8"?>
<formControlPr xmlns="http://schemas.microsoft.com/office/spreadsheetml/2009/9/main" objectType="Radio" checked="Checked" lockText="1"/>
</file>

<file path=xl/ctrlProps/ctrlProp218.xml><?xml version="1.0" encoding="utf-8"?>
<formControlPr xmlns="http://schemas.microsoft.com/office/spreadsheetml/2009/9/main" objectType="Radio" firstButton="1" fmlaLink="$A$8" lockText="1"/>
</file>

<file path=xl/ctrlProps/ctrlProp219.xml><?xml version="1.0" encoding="utf-8"?>
<formControlPr xmlns="http://schemas.microsoft.com/office/spreadsheetml/2009/9/main" objectType="Radio" lockText="1"/>
</file>

<file path=xl/ctrlProps/ctrlProp22.xml><?xml version="1.0" encoding="utf-8"?>
<formControlPr xmlns="http://schemas.microsoft.com/office/spreadsheetml/2009/9/main" objectType="Radio" lockText="1"/>
</file>

<file path=xl/ctrlProps/ctrlProp220.xml><?xml version="1.0" encoding="utf-8"?>
<formControlPr xmlns="http://schemas.microsoft.com/office/spreadsheetml/2009/9/main" objectType="Radio" checked="Checked" lockText="1"/>
</file>

<file path=xl/ctrlProps/ctrlProp23.xml><?xml version="1.0" encoding="utf-8"?>
<formControlPr xmlns="http://schemas.microsoft.com/office/spreadsheetml/2009/9/main" objectType="CheckBox" checked="Checked" fmlaLink="$I$15"/>
</file>

<file path=xl/ctrlProps/ctrlProp24.xml><?xml version="1.0" encoding="utf-8"?>
<formControlPr xmlns="http://schemas.microsoft.com/office/spreadsheetml/2009/9/main" objectType="CheckBox" fmlaLink="$J$15"/>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checked="Checked"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checked="Checked"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A$13" lockText="1"/>
</file>

<file path=xl/ctrlProps/ctrlProp37.xml><?xml version="1.0" encoding="utf-8"?>
<formControlPr xmlns="http://schemas.microsoft.com/office/spreadsheetml/2009/9/main" objectType="Radio" lockText="1"/>
</file>

<file path=xl/ctrlProps/ctrlProp38.xml><?xml version="1.0" encoding="utf-8"?>
<formControlPr xmlns="http://schemas.microsoft.com/office/spreadsheetml/2009/9/main" objectType="Radio" checked="Checked"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Radio" lockText="1"/>
</file>

<file path=xl/ctrlProps/ctrlProp41.xml><?xml version="1.0" encoding="utf-8"?>
<formControlPr xmlns="http://schemas.microsoft.com/office/spreadsheetml/2009/9/main" objectType="Radio" lockText="1"/>
</file>

<file path=xl/ctrlProps/ctrlProp42.xml><?xml version="1.0" encoding="utf-8"?>
<formControlPr xmlns="http://schemas.microsoft.com/office/spreadsheetml/2009/9/main" objectType="Radio" firstButton="1" fmlaLink="$A$8" lockText="1"/>
</file>

<file path=xl/ctrlProps/ctrlProp43.xml><?xml version="1.0" encoding="utf-8"?>
<formControlPr xmlns="http://schemas.microsoft.com/office/spreadsheetml/2009/9/main" objectType="Radio" checked="Checked" lockText="1"/>
</file>

<file path=xl/ctrlProps/ctrlProp44.xml><?xml version="1.0" encoding="utf-8"?>
<formControlPr xmlns="http://schemas.microsoft.com/office/spreadsheetml/2009/9/main" objectType="Radio" lockText="1"/>
</file>

<file path=xl/ctrlProps/ctrlProp45.xml><?xml version="1.0" encoding="utf-8"?>
<formControlPr xmlns="http://schemas.microsoft.com/office/spreadsheetml/2009/9/main" objectType="CheckBox" checked="Checked" fmlaLink="$I$15"/>
</file>

<file path=xl/ctrlProps/ctrlProp46.xml><?xml version="1.0" encoding="utf-8"?>
<formControlPr xmlns="http://schemas.microsoft.com/office/spreadsheetml/2009/9/main" objectType="CheckBox" fmlaLink="$J$15"/>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checked="Checked"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firstButton="1" fmlaLink="$A$13" lockText="1"/>
</file>

<file path=xl/ctrlProps/ctrlProp59.xml><?xml version="1.0" encoding="utf-8"?>
<formControlPr xmlns="http://schemas.microsoft.com/office/spreadsheetml/2009/9/main" objectType="Radio"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Radio" checked="Checked" lockText="1"/>
</file>

<file path=xl/ctrlProps/ctrlProp61.xml><?xml version="1.0" encoding="utf-8"?>
<formControlPr xmlns="http://schemas.microsoft.com/office/spreadsheetml/2009/9/main" objectType="Radio" lockText="1"/>
</file>

<file path=xl/ctrlProps/ctrlProp62.xml><?xml version="1.0" encoding="utf-8"?>
<formControlPr xmlns="http://schemas.microsoft.com/office/spreadsheetml/2009/9/main" objectType="Radio"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Radio" firstButton="1" fmlaLink="$A$8" lockText="1"/>
</file>

<file path=xl/ctrlProps/ctrlProp65.xml><?xml version="1.0" encoding="utf-8"?>
<formControlPr xmlns="http://schemas.microsoft.com/office/spreadsheetml/2009/9/main" objectType="Radio" checked="Checked"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CheckBox" checked="Checked" fmlaLink="$I$15"/>
</file>

<file path=xl/ctrlProps/ctrlProp68.xml><?xml version="1.0" encoding="utf-8"?>
<formControlPr xmlns="http://schemas.microsoft.com/office/spreadsheetml/2009/9/main" objectType="CheckBox" fmlaLink="$J$15"/>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checked="Checked"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CheckBox" checked="Checked" lockText="1"/>
</file>

<file path=xl/ctrlProps/ctrlProp80.xml><?xml version="1.0" encoding="utf-8"?>
<formControlPr xmlns="http://schemas.microsoft.com/office/spreadsheetml/2009/9/main" objectType="Radio" checked="Checked" firstButton="1" fmlaLink="$A$13"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Radio" lockText="1"/>
</file>

<file path=xl/ctrlProps/ctrlProp83.xml><?xml version="1.0" encoding="utf-8"?>
<formControlPr xmlns="http://schemas.microsoft.com/office/spreadsheetml/2009/9/main" objectType="Radio"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Radio" lockText="1"/>
</file>

<file path=xl/ctrlProps/ctrlProp86.xml><?xml version="1.0" encoding="utf-8"?>
<formControlPr xmlns="http://schemas.microsoft.com/office/spreadsheetml/2009/9/main" objectType="Radio" firstButton="1" fmlaLink="$A$8" lockText="1"/>
</file>

<file path=xl/ctrlProps/ctrlProp87.xml><?xml version="1.0" encoding="utf-8"?>
<formControlPr xmlns="http://schemas.microsoft.com/office/spreadsheetml/2009/9/main" objectType="Radio" checked="Checked" lockText="1"/>
</file>

<file path=xl/ctrlProps/ctrlProp88.xml><?xml version="1.0" encoding="utf-8"?>
<formControlPr xmlns="http://schemas.microsoft.com/office/spreadsheetml/2009/9/main" objectType="Radio" lockText="1"/>
</file>

<file path=xl/ctrlProps/ctrlProp89.xml><?xml version="1.0" encoding="utf-8"?>
<formControlPr xmlns="http://schemas.microsoft.com/office/spreadsheetml/2009/9/main" objectType="CheckBox" fmlaLink="$I$15"/>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checked="Checked" fmlaLink="$J$15"/>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GENERAL!A1"/><Relationship Id="rId1" Type="http://schemas.openxmlformats.org/officeDocument/2006/relationships/chart" Target="../charts/chart8.xml"/></Relationships>
</file>

<file path=xl/drawings/_rels/vmlDrawing10.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76200</xdr:rowOff>
    </xdr:from>
    <xdr:to>
      <xdr:col>11</xdr:col>
      <xdr:colOff>261257</xdr:colOff>
      <xdr:row>3</xdr:row>
      <xdr:rowOff>180975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76200"/>
          <a:ext cx="10058400" cy="676275"/>
        </a:xfrm>
        <a:prstGeom prst="rect">
          <a:avLst/>
        </a:prstGeom>
      </xdr:spPr>
    </xdr:pic>
    <xdr:clientData/>
  </xdr:twoCellAnchor>
  <xdr:twoCellAnchor editAs="oneCell">
    <xdr:from>
      <xdr:col>0</xdr:col>
      <xdr:colOff>0</xdr:colOff>
      <xdr:row>33</xdr:row>
      <xdr:rowOff>0</xdr:rowOff>
    </xdr:from>
    <xdr:to>
      <xdr:col>11</xdr:col>
      <xdr:colOff>180975</xdr:colOff>
      <xdr:row>41</xdr:row>
      <xdr:rowOff>155818</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8505825"/>
          <a:ext cx="10058400" cy="181316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9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383888</xdr:rowOff>
    </xdr:from>
    <xdr:to>
      <xdr:col>17</xdr:col>
      <xdr:colOff>365610</xdr:colOff>
      <xdr:row>58</xdr:row>
      <xdr:rowOff>79050</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9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9809" name="Check Box 1" hidden="1">
              <a:extLst>
                <a:ext uri="{63B3BB69-23CF-44E3-9099-C40C66FF867C}">
                  <a14:compatExt spid="_x0000_s119809"/>
                </a:ext>
                <a:ext uri="{FF2B5EF4-FFF2-40B4-BE49-F238E27FC236}">
                  <a16:creationId xmlns:a16="http://schemas.microsoft.com/office/drawing/2014/main" id="{00000000-0008-0000-0900-000001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9810" name="Check Box 2" hidden="1">
              <a:extLst>
                <a:ext uri="{63B3BB69-23CF-44E3-9099-C40C66FF867C}">
                  <a14:compatExt spid="_x0000_s119810"/>
                </a:ext>
                <a:ext uri="{FF2B5EF4-FFF2-40B4-BE49-F238E27FC236}">
                  <a16:creationId xmlns:a16="http://schemas.microsoft.com/office/drawing/2014/main" id="{00000000-0008-0000-0900-000002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9811" name="Check Box 3" hidden="1">
              <a:extLst>
                <a:ext uri="{63B3BB69-23CF-44E3-9099-C40C66FF867C}">
                  <a14:compatExt spid="_x0000_s119811"/>
                </a:ext>
                <a:ext uri="{FF2B5EF4-FFF2-40B4-BE49-F238E27FC236}">
                  <a16:creationId xmlns:a16="http://schemas.microsoft.com/office/drawing/2014/main" id="{00000000-0008-0000-0900-000003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9812" name="Check Box 4" hidden="1">
              <a:extLst>
                <a:ext uri="{63B3BB69-23CF-44E3-9099-C40C66FF867C}">
                  <a14:compatExt spid="_x0000_s119812"/>
                </a:ext>
                <a:ext uri="{FF2B5EF4-FFF2-40B4-BE49-F238E27FC236}">
                  <a16:creationId xmlns:a16="http://schemas.microsoft.com/office/drawing/2014/main" id="{00000000-0008-0000-0900-000004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9813" name="Check Box 5" hidden="1">
              <a:extLst>
                <a:ext uri="{63B3BB69-23CF-44E3-9099-C40C66FF867C}">
                  <a14:compatExt spid="_x0000_s119813"/>
                </a:ext>
                <a:ext uri="{FF2B5EF4-FFF2-40B4-BE49-F238E27FC236}">
                  <a16:creationId xmlns:a16="http://schemas.microsoft.com/office/drawing/2014/main" id="{00000000-0008-0000-0900-000005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9814" name="Check Box 6" hidden="1">
              <a:extLst>
                <a:ext uri="{63B3BB69-23CF-44E3-9099-C40C66FF867C}">
                  <a14:compatExt spid="_x0000_s119814"/>
                </a:ext>
                <a:ext uri="{FF2B5EF4-FFF2-40B4-BE49-F238E27FC236}">
                  <a16:creationId xmlns:a16="http://schemas.microsoft.com/office/drawing/2014/main" id="{00000000-0008-0000-0900-000006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9815" name="Check Box 7" hidden="1">
              <a:extLst>
                <a:ext uri="{63B3BB69-23CF-44E3-9099-C40C66FF867C}">
                  <a14:compatExt spid="_x0000_s119815"/>
                </a:ext>
                <a:ext uri="{FF2B5EF4-FFF2-40B4-BE49-F238E27FC236}">
                  <a16:creationId xmlns:a16="http://schemas.microsoft.com/office/drawing/2014/main" id="{00000000-0008-0000-0900-000007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9816" name="Check Box 8" hidden="1">
              <a:extLst>
                <a:ext uri="{63B3BB69-23CF-44E3-9099-C40C66FF867C}">
                  <a14:compatExt spid="_x0000_s119816"/>
                </a:ext>
                <a:ext uri="{FF2B5EF4-FFF2-40B4-BE49-F238E27FC236}">
                  <a16:creationId xmlns:a16="http://schemas.microsoft.com/office/drawing/2014/main" id="{00000000-0008-0000-0900-000008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9817" name="Check Box 9" hidden="1">
              <a:extLst>
                <a:ext uri="{63B3BB69-23CF-44E3-9099-C40C66FF867C}">
                  <a14:compatExt spid="_x0000_s119817"/>
                </a:ext>
                <a:ext uri="{FF2B5EF4-FFF2-40B4-BE49-F238E27FC236}">
                  <a16:creationId xmlns:a16="http://schemas.microsoft.com/office/drawing/2014/main" id="{00000000-0008-0000-0900-000009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9818" name="Check Box 10" hidden="1">
              <a:extLst>
                <a:ext uri="{63B3BB69-23CF-44E3-9099-C40C66FF867C}">
                  <a14:compatExt spid="_x0000_s119818"/>
                </a:ext>
                <a:ext uri="{FF2B5EF4-FFF2-40B4-BE49-F238E27FC236}">
                  <a16:creationId xmlns:a16="http://schemas.microsoft.com/office/drawing/2014/main" id="{00000000-0008-0000-0900-00000A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9819" name="Check Box 11" hidden="1">
              <a:extLst>
                <a:ext uri="{63B3BB69-23CF-44E3-9099-C40C66FF867C}">
                  <a14:compatExt spid="_x0000_s119819"/>
                </a:ext>
                <a:ext uri="{FF2B5EF4-FFF2-40B4-BE49-F238E27FC236}">
                  <a16:creationId xmlns:a16="http://schemas.microsoft.com/office/drawing/2014/main" id="{00000000-0008-0000-0900-00000B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9820" name="Check Box 12" hidden="1">
              <a:extLst>
                <a:ext uri="{63B3BB69-23CF-44E3-9099-C40C66FF867C}">
                  <a14:compatExt spid="_x0000_s119820"/>
                </a:ext>
                <a:ext uri="{FF2B5EF4-FFF2-40B4-BE49-F238E27FC236}">
                  <a16:creationId xmlns:a16="http://schemas.microsoft.com/office/drawing/2014/main" id="{00000000-0008-0000-0900-00000C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327660</xdr:rowOff>
        </xdr:to>
        <xdr:sp macro="" textlink="">
          <xdr:nvSpPr>
            <xdr:cNvPr id="119821" name="Group Box 13" hidden="1">
              <a:extLst>
                <a:ext uri="{63B3BB69-23CF-44E3-9099-C40C66FF867C}">
                  <a14:compatExt spid="_x0000_s119821"/>
                </a:ext>
                <a:ext uri="{FF2B5EF4-FFF2-40B4-BE49-F238E27FC236}">
                  <a16:creationId xmlns:a16="http://schemas.microsoft.com/office/drawing/2014/main" id="{00000000-0008-0000-0900-00000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9822" name="Option Button 14" descr="Mensual" hidden="1">
              <a:extLst>
                <a:ext uri="{63B3BB69-23CF-44E3-9099-C40C66FF867C}">
                  <a14:compatExt spid="_x0000_s119822"/>
                </a:ext>
                <a:ext uri="{FF2B5EF4-FFF2-40B4-BE49-F238E27FC236}">
                  <a16:creationId xmlns:a16="http://schemas.microsoft.com/office/drawing/2014/main" id="{00000000-0008-0000-0900-00000E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9823" name="Option Button 15" hidden="1">
              <a:extLst>
                <a:ext uri="{63B3BB69-23CF-44E3-9099-C40C66FF867C}">
                  <a14:compatExt spid="_x0000_s119823"/>
                </a:ext>
                <a:ext uri="{FF2B5EF4-FFF2-40B4-BE49-F238E27FC236}">
                  <a16:creationId xmlns:a16="http://schemas.microsoft.com/office/drawing/2014/main" id="{00000000-0008-0000-0900-00000F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9824" name="Option Button 16" hidden="1">
              <a:extLst>
                <a:ext uri="{63B3BB69-23CF-44E3-9099-C40C66FF867C}">
                  <a14:compatExt spid="_x0000_s119824"/>
                </a:ext>
                <a:ext uri="{FF2B5EF4-FFF2-40B4-BE49-F238E27FC236}">
                  <a16:creationId xmlns:a16="http://schemas.microsoft.com/office/drawing/2014/main" id="{00000000-0008-0000-0900-000010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9825" name="Option Button 17" hidden="1">
              <a:extLst>
                <a:ext uri="{63B3BB69-23CF-44E3-9099-C40C66FF867C}">
                  <a14:compatExt spid="_x0000_s119825"/>
                </a:ext>
                <a:ext uri="{FF2B5EF4-FFF2-40B4-BE49-F238E27FC236}">
                  <a16:creationId xmlns:a16="http://schemas.microsoft.com/office/drawing/2014/main" id="{00000000-0008-0000-0900-000011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9826" name="Option Button 18" hidden="1">
              <a:extLst>
                <a:ext uri="{63B3BB69-23CF-44E3-9099-C40C66FF867C}">
                  <a14:compatExt spid="_x0000_s119826"/>
                </a:ext>
                <a:ext uri="{FF2B5EF4-FFF2-40B4-BE49-F238E27FC236}">
                  <a16:creationId xmlns:a16="http://schemas.microsoft.com/office/drawing/2014/main" id="{00000000-0008-0000-0900-000012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9827" name="Option Button 19" hidden="1">
              <a:extLst>
                <a:ext uri="{63B3BB69-23CF-44E3-9099-C40C66FF867C}">
                  <a14:compatExt spid="_x0000_s119827"/>
                </a:ext>
                <a:ext uri="{FF2B5EF4-FFF2-40B4-BE49-F238E27FC236}">
                  <a16:creationId xmlns:a16="http://schemas.microsoft.com/office/drawing/2014/main" id="{00000000-0008-0000-0900-000013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9828" name="Option Button 20" hidden="1">
              <a:extLst>
                <a:ext uri="{63B3BB69-23CF-44E3-9099-C40C66FF867C}">
                  <a14:compatExt spid="_x0000_s119828"/>
                </a:ext>
                <a:ext uri="{FF2B5EF4-FFF2-40B4-BE49-F238E27FC236}">
                  <a16:creationId xmlns:a16="http://schemas.microsoft.com/office/drawing/2014/main" id="{00000000-0008-0000-0900-000014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9829" name="Option Button 21" hidden="1">
              <a:extLst>
                <a:ext uri="{63B3BB69-23CF-44E3-9099-C40C66FF867C}">
                  <a14:compatExt spid="_x0000_s119829"/>
                </a:ext>
                <a:ext uri="{FF2B5EF4-FFF2-40B4-BE49-F238E27FC236}">
                  <a16:creationId xmlns:a16="http://schemas.microsoft.com/office/drawing/2014/main" id="{00000000-0008-0000-0900-000015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9830" name="Option Button 22" hidden="1">
              <a:extLst>
                <a:ext uri="{63B3BB69-23CF-44E3-9099-C40C66FF867C}">
                  <a14:compatExt spid="_x0000_s119830"/>
                </a:ext>
                <a:ext uri="{FF2B5EF4-FFF2-40B4-BE49-F238E27FC236}">
                  <a16:creationId xmlns:a16="http://schemas.microsoft.com/office/drawing/2014/main" id="{00000000-0008-0000-0900-000016D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A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335042</xdr:rowOff>
    </xdr:from>
    <xdr:to>
      <xdr:col>17</xdr:col>
      <xdr:colOff>365610</xdr:colOff>
      <xdr:row>58</xdr:row>
      <xdr:rowOff>30203</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A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20833" name="Check Box 1" hidden="1">
              <a:extLst>
                <a:ext uri="{63B3BB69-23CF-44E3-9099-C40C66FF867C}">
                  <a14:compatExt spid="_x0000_s120833"/>
                </a:ext>
                <a:ext uri="{FF2B5EF4-FFF2-40B4-BE49-F238E27FC236}">
                  <a16:creationId xmlns:a16="http://schemas.microsoft.com/office/drawing/2014/main" id="{00000000-0008-0000-0A00-000001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20834" name="Check Box 2" hidden="1">
              <a:extLst>
                <a:ext uri="{63B3BB69-23CF-44E3-9099-C40C66FF867C}">
                  <a14:compatExt spid="_x0000_s120834"/>
                </a:ext>
                <a:ext uri="{FF2B5EF4-FFF2-40B4-BE49-F238E27FC236}">
                  <a16:creationId xmlns:a16="http://schemas.microsoft.com/office/drawing/2014/main" id="{00000000-0008-0000-0A00-000002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20835" name="Check Box 3" hidden="1">
              <a:extLst>
                <a:ext uri="{63B3BB69-23CF-44E3-9099-C40C66FF867C}">
                  <a14:compatExt spid="_x0000_s120835"/>
                </a:ext>
                <a:ext uri="{FF2B5EF4-FFF2-40B4-BE49-F238E27FC236}">
                  <a16:creationId xmlns:a16="http://schemas.microsoft.com/office/drawing/2014/main" id="{00000000-0008-0000-0A00-000003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20836" name="Check Box 4" hidden="1">
              <a:extLst>
                <a:ext uri="{63B3BB69-23CF-44E3-9099-C40C66FF867C}">
                  <a14:compatExt spid="_x0000_s120836"/>
                </a:ext>
                <a:ext uri="{FF2B5EF4-FFF2-40B4-BE49-F238E27FC236}">
                  <a16:creationId xmlns:a16="http://schemas.microsoft.com/office/drawing/2014/main" id="{00000000-0008-0000-0A00-000004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20837" name="Check Box 5" hidden="1">
              <a:extLst>
                <a:ext uri="{63B3BB69-23CF-44E3-9099-C40C66FF867C}">
                  <a14:compatExt spid="_x0000_s120837"/>
                </a:ext>
                <a:ext uri="{FF2B5EF4-FFF2-40B4-BE49-F238E27FC236}">
                  <a16:creationId xmlns:a16="http://schemas.microsoft.com/office/drawing/2014/main" id="{00000000-0008-0000-0A00-000005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20838" name="Check Box 6" hidden="1">
              <a:extLst>
                <a:ext uri="{63B3BB69-23CF-44E3-9099-C40C66FF867C}">
                  <a14:compatExt spid="_x0000_s120838"/>
                </a:ext>
                <a:ext uri="{FF2B5EF4-FFF2-40B4-BE49-F238E27FC236}">
                  <a16:creationId xmlns:a16="http://schemas.microsoft.com/office/drawing/2014/main" id="{00000000-0008-0000-0A00-000006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20839" name="Check Box 7" hidden="1">
              <a:extLst>
                <a:ext uri="{63B3BB69-23CF-44E3-9099-C40C66FF867C}">
                  <a14:compatExt spid="_x0000_s120839"/>
                </a:ext>
                <a:ext uri="{FF2B5EF4-FFF2-40B4-BE49-F238E27FC236}">
                  <a16:creationId xmlns:a16="http://schemas.microsoft.com/office/drawing/2014/main" id="{00000000-0008-0000-0A00-000007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20840" name="Check Box 8" hidden="1">
              <a:extLst>
                <a:ext uri="{63B3BB69-23CF-44E3-9099-C40C66FF867C}">
                  <a14:compatExt spid="_x0000_s120840"/>
                </a:ext>
                <a:ext uri="{FF2B5EF4-FFF2-40B4-BE49-F238E27FC236}">
                  <a16:creationId xmlns:a16="http://schemas.microsoft.com/office/drawing/2014/main" id="{00000000-0008-0000-0A00-000008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20841" name="Check Box 9" hidden="1">
              <a:extLst>
                <a:ext uri="{63B3BB69-23CF-44E3-9099-C40C66FF867C}">
                  <a14:compatExt spid="_x0000_s120841"/>
                </a:ext>
                <a:ext uri="{FF2B5EF4-FFF2-40B4-BE49-F238E27FC236}">
                  <a16:creationId xmlns:a16="http://schemas.microsoft.com/office/drawing/2014/main" id="{00000000-0008-0000-0A00-000009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20842" name="Check Box 10" hidden="1">
              <a:extLst>
                <a:ext uri="{63B3BB69-23CF-44E3-9099-C40C66FF867C}">
                  <a14:compatExt spid="_x0000_s120842"/>
                </a:ext>
                <a:ext uri="{FF2B5EF4-FFF2-40B4-BE49-F238E27FC236}">
                  <a16:creationId xmlns:a16="http://schemas.microsoft.com/office/drawing/2014/main" id="{00000000-0008-0000-0A00-00000A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20843" name="Check Box 11" hidden="1">
              <a:extLst>
                <a:ext uri="{63B3BB69-23CF-44E3-9099-C40C66FF867C}">
                  <a14:compatExt spid="_x0000_s120843"/>
                </a:ext>
                <a:ext uri="{FF2B5EF4-FFF2-40B4-BE49-F238E27FC236}">
                  <a16:creationId xmlns:a16="http://schemas.microsoft.com/office/drawing/2014/main" id="{00000000-0008-0000-0A00-00000B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20844" name="Check Box 12" hidden="1">
              <a:extLst>
                <a:ext uri="{63B3BB69-23CF-44E3-9099-C40C66FF867C}">
                  <a14:compatExt spid="_x0000_s120844"/>
                </a:ext>
                <a:ext uri="{FF2B5EF4-FFF2-40B4-BE49-F238E27FC236}">
                  <a16:creationId xmlns:a16="http://schemas.microsoft.com/office/drawing/2014/main" id="{00000000-0008-0000-0A00-00000C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327660</xdr:rowOff>
        </xdr:to>
        <xdr:sp macro="" textlink="">
          <xdr:nvSpPr>
            <xdr:cNvPr id="120845" name="Group Box 13" hidden="1">
              <a:extLst>
                <a:ext uri="{63B3BB69-23CF-44E3-9099-C40C66FF867C}">
                  <a14:compatExt spid="_x0000_s120845"/>
                </a:ext>
                <a:ext uri="{FF2B5EF4-FFF2-40B4-BE49-F238E27FC236}">
                  <a16:creationId xmlns:a16="http://schemas.microsoft.com/office/drawing/2014/main" id="{00000000-0008-0000-0A00-00000D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20846" name="Option Button 14" descr="Mensual" hidden="1">
              <a:extLst>
                <a:ext uri="{63B3BB69-23CF-44E3-9099-C40C66FF867C}">
                  <a14:compatExt spid="_x0000_s120846"/>
                </a:ext>
                <a:ext uri="{FF2B5EF4-FFF2-40B4-BE49-F238E27FC236}">
                  <a16:creationId xmlns:a16="http://schemas.microsoft.com/office/drawing/2014/main" id="{00000000-0008-0000-0A00-00000E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20847" name="Option Button 15" hidden="1">
              <a:extLst>
                <a:ext uri="{63B3BB69-23CF-44E3-9099-C40C66FF867C}">
                  <a14:compatExt spid="_x0000_s120847"/>
                </a:ext>
                <a:ext uri="{FF2B5EF4-FFF2-40B4-BE49-F238E27FC236}">
                  <a16:creationId xmlns:a16="http://schemas.microsoft.com/office/drawing/2014/main" id="{00000000-0008-0000-0A00-00000F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20848" name="Option Button 16" hidden="1">
              <a:extLst>
                <a:ext uri="{63B3BB69-23CF-44E3-9099-C40C66FF867C}">
                  <a14:compatExt spid="_x0000_s120848"/>
                </a:ext>
                <a:ext uri="{FF2B5EF4-FFF2-40B4-BE49-F238E27FC236}">
                  <a16:creationId xmlns:a16="http://schemas.microsoft.com/office/drawing/2014/main" id="{00000000-0008-0000-0A00-000010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20849" name="Option Button 17" hidden="1">
              <a:extLst>
                <a:ext uri="{63B3BB69-23CF-44E3-9099-C40C66FF867C}">
                  <a14:compatExt spid="_x0000_s120849"/>
                </a:ext>
                <a:ext uri="{FF2B5EF4-FFF2-40B4-BE49-F238E27FC236}">
                  <a16:creationId xmlns:a16="http://schemas.microsoft.com/office/drawing/2014/main" id="{00000000-0008-0000-0A00-000011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20850" name="Option Button 18" hidden="1">
              <a:extLst>
                <a:ext uri="{63B3BB69-23CF-44E3-9099-C40C66FF867C}">
                  <a14:compatExt spid="_x0000_s120850"/>
                </a:ext>
                <a:ext uri="{FF2B5EF4-FFF2-40B4-BE49-F238E27FC236}">
                  <a16:creationId xmlns:a16="http://schemas.microsoft.com/office/drawing/2014/main" id="{00000000-0008-0000-0A00-000012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20851" name="Option Button 19" hidden="1">
              <a:extLst>
                <a:ext uri="{63B3BB69-23CF-44E3-9099-C40C66FF867C}">
                  <a14:compatExt spid="_x0000_s120851"/>
                </a:ext>
                <a:ext uri="{FF2B5EF4-FFF2-40B4-BE49-F238E27FC236}">
                  <a16:creationId xmlns:a16="http://schemas.microsoft.com/office/drawing/2014/main" id="{00000000-0008-0000-0A00-000013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20852" name="Option Button 20" hidden="1">
              <a:extLst>
                <a:ext uri="{63B3BB69-23CF-44E3-9099-C40C66FF867C}">
                  <a14:compatExt spid="_x0000_s120852"/>
                </a:ext>
                <a:ext uri="{FF2B5EF4-FFF2-40B4-BE49-F238E27FC236}">
                  <a16:creationId xmlns:a16="http://schemas.microsoft.com/office/drawing/2014/main" id="{00000000-0008-0000-0A00-000014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20853" name="Option Button 21" hidden="1">
              <a:extLst>
                <a:ext uri="{63B3BB69-23CF-44E3-9099-C40C66FF867C}">
                  <a14:compatExt spid="_x0000_s120853"/>
                </a:ext>
                <a:ext uri="{FF2B5EF4-FFF2-40B4-BE49-F238E27FC236}">
                  <a16:creationId xmlns:a16="http://schemas.microsoft.com/office/drawing/2014/main" id="{00000000-0008-0000-0A00-000015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20854" name="Option Button 22" hidden="1">
              <a:extLst>
                <a:ext uri="{63B3BB69-23CF-44E3-9099-C40C66FF867C}">
                  <a14:compatExt spid="_x0000_s120854"/>
                </a:ext>
                <a:ext uri="{FF2B5EF4-FFF2-40B4-BE49-F238E27FC236}">
                  <a16:creationId xmlns:a16="http://schemas.microsoft.com/office/drawing/2014/main" id="{00000000-0008-0000-0A00-000016D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1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541382</xdr:colOff>
      <xdr:row>55</xdr:row>
      <xdr:rowOff>99677</xdr:rowOff>
    </xdr:from>
    <xdr:to>
      <xdr:col>17</xdr:col>
      <xdr:colOff>463302</xdr:colOff>
      <xdr:row>59</xdr:row>
      <xdr:rowOff>29367</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10115228" y="15132081"/>
          <a:ext cx="544709" cy="515844"/>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60960</xdr:colOff>
          <xdr:row>12</xdr:row>
          <xdr:rowOff>190500</xdr:rowOff>
        </xdr:to>
        <xdr:sp macro="" textlink="">
          <xdr:nvSpPr>
            <xdr:cNvPr id="96257" name="Check Box 1" hidden="1">
              <a:extLst>
                <a:ext uri="{63B3BB69-23CF-44E3-9099-C40C66FF867C}">
                  <a14:compatExt spid="_x0000_s96257"/>
                </a:ext>
                <a:ext uri="{FF2B5EF4-FFF2-40B4-BE49-F238E27FC236}">
                  <a16:creationId xmlns:a16="http://schemas.microsoft.com/office/drawing/2014/main" id="{00000000-0008-0000-0100-000001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96258" name="Check Box 2" hidden="1">
              <a:extLst>
                <a:ext uri="{63B3BB69-23CF-44E3-9099-C40C66FF867C}">
                  <a14:compatExt spid="_x0000_s96258"/>
                </a:ext>
                <a:ext uri="{FF2B5EF4-FFF2-40B4-BE49-F238E27FC236}">
                  <a16:creationId xmlns:a16="http://schemas.microsoft.com/office/drawing/2014/main" id="{00000000-0008-0000-0100-000002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96259" name="Check Box 3" hidden="1">
              <a:extLst>
                <a:ext uri="{63B3BB69-23CF-44E3-9099-C40C66FF867C}">
                  <a14:compatExt spid="_x0000_s96259"/>
                </a:ext>
                <a:ext uri="{FF2B5EF4-FFF2-40B4-BE49-F238E27FC236}">
                  <a16:creationId xmlns:a16="http://schemas.microsoft.com/office/drawing/2014/main" id="{00000000-0008-0000-0100-000003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114300</xdr:colOff>
          <xdr:row>14</xdr:row>
          <xdr:rowOff>7620</xdr:rowOff>
        </xdr:to>
        <xdr:sp macro="" textlink="">
          <xdr:nvSpPr>
            <xdr:cNvPr id="96260" name="Check Box 4" hidden="1">
              <a:extLst>
                <a:ext uri="{63B3BB69-23CF-44E3-9099-C40C66FF867C}">
                  <a14:compatExt spid="_x0000_s96260"/>
                </a:ext>
                <a:ext uri="{FF2B5EF4-FFF2-40B4-BE49-F238E27FC236}">
                  <a16:creationId xmlns:a16="http://schemas.microsoft.com/office/drawing/2014/main" id="{00000000-0008-0000-0100-000004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96261" name="Check Box 5" hidden="1">
              <a:extLst>
                <a:ext uri="{63B3BB69-23CF-44E3-9099-C40C66FF867C}">
                  <a14:compatExt spid="_x0000_s96261"/>
                </a:ext>
                <a:ext uri="{FF2B5EF4-FFF2-40B4-BE49-F238E27FC236}">
                  <a16:creationId xmlns:a16="http://schemas.microsoft.com/office/drawing/2014/main" id="{00000000-0008-0000-0100-000005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96262" name="Check Box 6" hidden="1">
              <a:extLst>
                <a:ext uri="{63B3BB69-23CF-44E3-9099-C40C66FF867C}">
                  <a14:compatExt spid="_x0000_s96262"/>
                </a:ext>
                <a:ext uri="{FF2B5EF4-FFF2-40B4-BE49-F238E27FC236}">
                  <a16:creationId xmlns:a16="http://schemas.microsoft.com/office/drawing/2014/main" id="{00000000-0008-0000-0100-000006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30480</xdr:rowOff>
        </xdr:to>
        <xdr:sp macro="" textlink="">
          <xdr:nvSpPr>
            <xdr:cNvPr id="96263" name="Check Box 7" hidden="1">
              <a:extLst>
                <a:ext uri="{63B3BB69-23CF-44E3-9099-C40C66FF867C}">
                  <a14:compatExt spid="_x0000_s96263"/>
                </a:ext>
                <a:ext uri="{FF2B5EF4-FFF2-40B4-BE49-F238E27FC236}">
                  <a16:creationId xmlns:a16="http://schemas.microsoft.com/office/drawing/2014/main" id="{00000000-0008-0000-0100-000007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373380</xdr:colOff>
          <xdr:row>13</xdr:row>
          <xdr:rowOff>0</xdr:rowOff>
        </xdr:to>
        <xdr:sp macro="" textlink="">
          <xdr:nvSpPr>
            <xdr:cNvPr id="96264" name="Check Box 8" hidden="1">
              <a:extLst>
                <a:ext uri="{63B3BB69-23CF-44E3-9099-C40C66FF867C}">
                  <a14:compatExt spid="_x0000_s96264"/>
                </a:ext>
                <a:ext uri="{FF2B5EF4-FFF2-40B4-BE49-F238E27FC236}">
                  <a16:creationId xmlns:a16="http://schemas.microsoft.com/office/drawing/2014/main" id="{00000000-0008-0000-0100-000008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96265" name="Check Box 9" hidden="1">
              <a:extLst>
                <a:ext uri="{63B3BB69-23CF-44E3-9099-C40C66FF867C}">
                  <a14:compatExt spid="_x0000_s96265"/>
                </a:ext>
                <a:ext uri="{FF2B5EF4-FFF2-40B4-BE49-F238E27FC236}">
                  <a16:creationId xmlns:a16="http://schemas.microsoft.com/office/drawing/2014/main" id="{00000000-0008-0000-0100-000009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96266" name="Check Box 10" hidden="1">
              <a:extLst>
                <a:ext uri="{63B3BB69-23CF-44E3-9099-C40C66FF867C}">
                  <a14:compatExt spid="_x0000_s96266"/>
                </a:ext>
                <a:ext uri="{FF2B5EF4-FFF2-40B4-BE49-F238E27FC236}">
                  <a16:creationId xmlns:a16="http://schemas.microsoft.com/office/drawing/2014/main" id="{00000000-0008-0000-0100-00000A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60960</xdr:colOff>
          <xdr:row>12</xdr:row>
          <xdr:rowOff>190500</xdr:rowOff>
        </xdr:to>
        <xdr:sp macro="" textlink="">
          <xdr:nvSpPr>
            <xdr:cNvPr id="96267" name="Check Box 11" hidden="1">
              <a:extLst>
                <a:ext uri="{63B3BB69-23CF-44E3-9099-C40C66FF867C}">
                  <a14:compatExt spid="_x0000_s96267"/>
                </a:ext>
                <a:ext uri="{FF2B5EF4-FFF2-40B4-BE49-F238E27FC236}">
                  <a16:creationId xmlns:a16="http://schemas.microsoft.com/office/drawing/2014/main" id="{00000000-0008-0000-0100-00000B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60960</xdr:colOff>
          <xdr:row>14</xdr:row>
          <xdr:rowOff>7620</xdr:rowOff>
        </xdr:to>
        <xdr:sp macro="" textlink="">
          <xdr:nvSpPr>
            <xdr:cNvPr id="96268" name="Check Box 12" hidden="1">
              <a:extLst>
                <a:ext uri="{63B3BB69-23CF-44E3-9099-C40C66FF867C}">
                  <a14:compatExt spid="_x0000_s96268"/>
                </a:ext>
                <a:ext uri="{FF2B5EF4-FFF2-40B4-BE49-F238E27FC236}">
                  <a16:creationId xmlns:a16="http://schemas.microsoft.com/office/drawing/2014/main" id="{00000000-0008-0000-0100-00000C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236220</xdr:rowOff>
        </xdr:to>
        <xdr:sp macro="" textlink="">
          <xdr:nvSpPr>
            <xdr:cNvPr id="96269" name="Group Box 13" hidden="1">
              <a:extLst>
                <a:ext uri="{63B3BB69-23CF-44E3-9099-C40C66FF867C}">
                  <a14:compatExt spid="_x0000_s96269"/>
                </a:ext>
                <a:ext uri="{FF2B5EF4-FFF2-40B4-BE49-F238E27FC236}">
                  <a16:creationId xmlns:a16="http://schemas.microsoft.com/office/drawing/2014/main" id="{00000000-0008-0000-0100-00000D7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160020</xdr:colOff>
          <xdr:row>12</xdr:row>
          <xdr:rowOff>76200</xdr:rowOff>
        </xdr:to>
        <xdr:sp macro="" textlink="">
          <xdr:nvSpPr>
            <xdr:cNvPr id="96270" name="Option Button 14" descr="Mensual" hidden="1">
              <a:extLst>
                <a:ext uri="{63B3BB69-23CF-44E3-9099-C40C66FF867C}">
                  <a14:compatExt spid="_x0000_s96270"/>
                </a:ext>
                <a:ext uri="{FF2B5EF4-FFF2-40B4-BE49-F238E27FC236}">
                  <a16:creationId xmlns:a16="http://schemas.microsoft.com/office/drawing/2014/main" id="{00000000-0008-0000-0100-00000E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480060</xdr:colOff>
          <xdr:row>13</xdr:row>
          <xdr:rowOff>144780</xdr:rowOff>
        </xdr:to>
        <xdr:sp macro="" textlink="">
          <xdr:nvSpPr>
            <xdr:cNvPr id="96271" name="Option Button 15" hidden="1">
              <a:extLst>
                <a:ext uri="{63B3BB69-23CF-44E3-9099-C40C66FF867C}">
                  <a14:compatExt spid="_x0000_s96271"/>
                </a:ext>
                <a:ext uri="{FF2B5EF4-FFF2-40B4-BE49-F238E27FC236}">
                  <a16:creationId xmlns:a16="http://schemas.microsoft.com/office/drawing/2014/main" id="{00000000-0008-0000-0100-00000F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96272" name="Option Button 16" hidden="1">
              <a:extLst>
                <a:ext uri="{63B3BB69-23CF-44E3-9099-C40C66FF867C}">
                  <a14:compatExt spid="_x0000_s96272"/>
                </a:ext>
                <a:ext uri="{FF2B5EF4-FFF2-40B4-BE49-F238E27FC236}">
                  <a16:creationId xmlns:a16="http://schemas.microsoft.com/office/drawing/2014/main" id="{00000000-0008-0000-0100-000010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160020</xdr:rowOff>
        </xdr:to>
        <xdr:sp macro="" textlink="">
          <xdr:nvSpPr>
            <xdr:cNvPr id="96273" name="Option Button 17" hidden="1">
              <a:extLst>
                <a:ext uri="{63B3BB69-23CF-44E3-9099-C40C66FF867C}">
                  <a14:compatExt spid="_x0000_s96273"/>
                </a:ext>
                <a:ext uri="{FF2B5EF4-FFF2-40B4-BE49-F238E27FC236}">
                  <a16:creationId xmlns:a16="http://schemas.microsoft.com/office/drawing/2014/main" id="{00000000-0008-0000-0100-000011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480060</xdr:colOff>
          <xdr:row>12</xdr:row>
          <xdr:rowOff>106680</xdr:rowOff>
        </xdr:to>
        <xdr:sp macro="" textlink="">
          <xdr:nvSpPr>
            <xdr:cNvPr id="96274" name="Option Button 18" hidden="1">
              <a:extLst>
                <a:ext uri="{63B3BB69-23CF-44E3-9099-C40C66FF867C}">
                  <a14:compatExt spid="_x0000_s96274"/>
                </a:ext>
                <a:ext uri="{FF2B5EF4-FFF2-40B4-BE49-F238E27FC236}">
                  <a16:creationId xmlns:a16="http://schemas.microsoft.com/office/drawing/2014/main" id="{00000000-0008-0000-0100-000012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441960</xdr:colOff>
          <xdr:row>14</xdr:row>
          <xdr:rowOff>0</xdr:rowOff>
        </xdr:to>
        <xdr:sp macro="" textlink="">
          <xdr:nvSpPr>
            <xdr:cNvPr id="96275" name="Option Button 19" hidden="1">
              <a:extLst>
                <a:ext uri="{63B3BB69-23CF-44E3-9099-C40C66FF867C}">
                  <a14:compatExt spid="_x0000_s96275"/>
                </a:ext>
                <a:ext uri="{FF2B5EF4-FFF2-40B4-BE49-F238E27FC236}">
                  <a16:creationId xmlns:a16="http://schemas.microsoft.com/office/drawing/2014/main" id="{00000000-0008-0000-0100-000013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96276" name="Option Button 20" hidden="1">
              <a:extLst>
                <a:ext uri="{63B3BB69-23CF-44E3-9099-C40C66FF867C}">
                  <a14:compatExt spid="_x0000_s96276"/>
                </a:ext>
                <a:ext uri="{FF2B5EF4-FFF2-40B4-BE49-F238E27FC236}">
                  <a16:creationId xmlns:a16="http://schemas.microsoft.com/office/drawing/2014/main" id="{00000000-0008-0000-0100-000014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441960</xdr:colOff>
          <xdr:row>8</xdr:row>
          <xdr:rowOff>297180</xdr:rowOff>
        </xdr:to>
        <xdr:sp macro="" textlink="">
          <xdr:nvSpPr>
            <xdr:cNvPr id="96277" name="Option Button 21" hidden="1">
              <a:extLst>
                <a:ext uri="{63B3BB69-23CF-44E3-9099-C40C66FF867C}">
                  <a14:compatExt spid="_x0000_s96277"/>
                </a:ext>
                <a:ext uri="{FF2B5EF4-FFF2-40B4-BE49-F238E27FC236}">
                  <a16:creationId xmlns:a16="http://schemas.microsoft.com/office/drawing/2014/main" id="{00000000-0008-0000-0100-000015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96278" name="Option Button 22" hidden="1">
              <a:extLst>
                <a:ext uri="{63B3BB69-23CF-44E3-9099-C40C66FF867C}">
                  <a14:compatExt spid="_x0000_s96278"/>
                </a:ext>
                <a:ext uri="{FF2B5EF4-FFF2-40B4-BE49-F238E27FC236}">
                  <a16:creationId xmlns:a16="http://schemas.microsoft.com/office/drawing/2014/main" id="{00000000-0008-0000-0100-0000167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2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200715</xdr:rowOff>
    </xdr:from>
    <xdr:to>
      <xdr:col>17</xdr:col>
      <xdr:colOff>365610</xdr:colOff>
      <xdr:row>57</xdr:row>
      <xdr:rowOff>42415</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2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2641" name="Check Box 1" hidden="1">
              <a:extLst>
                <a:ext uri="{63B3BB69-23CF-44E3-9099-C40C66FF867C}">
                  <a14:compatExt spid="_x0000_s112641"/>
                </a:ext>
                <a:ext uri="{FF2B5EF4-FFF2-40B4-BE49-F238E27FC236}">
                  <a16:creationId xmlns:a16="http://schemas.microsoft.com/office/drawing/2014/main" id="{00000000-0008-0000-0200-000001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2642" name="Check Box 2" hidden="1">
              <a:extLst>
                <a:ext uri="{63B3BB69-23CF-44E3-9099-C40C66FF867C}">
                  <a14:compatExt spid="_x0000_s112642"/>
                </a:ext>
                <a:ext uri="{FF2B5EF4-FFF2-40B4-BE49-F238E27FC236}">
                  <a16:creationId xmlns:a16="http://schemas.microsoft.com/office/drawing/2014/main" id="{00000000-0008-0000-0200-000002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2643" name="Check Box 3" hidden="1">
              <a:extLst>
                <a:ext uri="{63B3BB69-23CF-44E3-9099-C40C66FF867C}">
                  <a14:compatExt spid="_x0000_s112643"/>
                </a:ext>
                <a:ext uri="{FF2B5EF4-FFF2-40B4-BE49-F238E27FC236}">
                  <a16:creationId xmlns:a16="http://schemas.microsoft.com/office/drawing/2014/main" id="{00000000-0008-0000-0200-000003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2644" name="Check Box 4" hidden="1">
              <a:extLst>
                <a:ext uri="{63B3BB69-23CF-44E3-9099-C40C66FF867C}">
                  <a14:compatExt spid="_x0000_s112644"/>
                </a:ext>
                <a:ext uri="{FF2B5EF4-FFF2-40B4-BE49-F238E27FC236}">
                  <a16:creationId xmlns:a16="http://schemas.microsoft.com/office/drawing/2014/main" id="{00000000-0008-0000-0200-000004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2645" name="Check Box 5" hidden="1">
              <a:extLst>
                <a:ext uri="{63B3BB69-23CF-44E3-9099-C40C66FF867C}">
                  <a14:compatExt spid="_x0000_s112645"/>
                </a:ext>
                <a:ext uri="{FF2B5EF4-FFF2-40B4-BE49-F238E27FC236}">
                  <a16:creationId xmlns:a16="http://schemas.microsoft.com/office/drawing/2014/main" id="{00000000-0008-0000-0200-000005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2646" name="Check Box 6" hidden="1">
              <a:extLst>
                <a:ext uri="{63B3BB69-23CF-44E3-9099-C40C66FF867C}">
                  <a14:compatExt spid="_x0000_s112646"/>
                </a:ext>
                <a:ext uri="{FF2B5EF4-FFF2-40B4-BE49-F238E27FC236}">
                  <a16:creationId xmlns:a16="http://schemas.microsoft.com/office/drawing/2014/main" id="{00000000-0008-0000-0200-000006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2647" name="Check Box 7" hidden="1">
              <a:extLst>
                <a:ext uri="{63B3BB69-23CF-44E3-9099-C40C66FF867C}">
                  <a14:compatExt spid="_x0000_s112647"/>
                </a:ext>
                <a:ext uri="{FF2B5EF4-FFF2-40B4-BE49-F238E27FC236}">
                  <a16:creationId xmlns:a16="http://schemas.microsoft.com/office/drawing/2014/main" id="{00000000-0008-0000-0200-000007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2648" name="Check Box 8" hidden="1">
              <a:extLst>
                <a:ext uri="{63B3BB69-23CF-44E3-9099-C40C66FF867C}">
                  <a14:compatExt spid="_x0000_s112648"/>
                </a:ext>
                <a:ext uri="{FF2B5EF4-FFF2-40B4-BE49-F238E27FC236}">
                  <a16:creationId xmlns:a16="http://schemas.microsoft.com/office/drawing/2014/main" id="{00000000-0008-0000-0200-000008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2649" name="Check Box 9" hidden="1">
              <a:extLst>
                <a:ext uri="{63B3BB69-23CF-44E3-9099-C40C66FF867C}">
                  <a14:compatExt spid="_x0000_s112649"/>
                </a:ext>
                <a:ext uri="{FF2B5EF4-FFF2-40B4-BE49-F238E27FC236}">
                  <a16:creationId xmlns:a16="http://schemas.microsoft.com/office/drawing/2014/main" id="{00000000-0008-0000-0200-000009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2650" name="Check Box 10" hidden="1">
              <a:extLst>
                <a:ext uri="{63B3BB69-23CF-44E3-9099-C40C66FF867C}">
                  <a14:compatExt spid="_x0000_s112650"/>
                </a:ext>
                <a:ext uri="{FF2B5EF4-FFF2-40B4-BE49-F238E27FC236}">
                  <a16:creationId xmlns:a16="http://schemas.microsoft.com/office/drawing/2014/main" id="{00000000-0008-0000-0200-00000A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2651" name="Check Box 11" hidden="1">
              <a:extLst>
                <a:ext uri="{63B3BB69-23CF-44E3-9099-C40C66FF867C}">
                  <a14:compatExt spid="_x0000_s112651"/>
                </a:ext>
                <a:ext uri="{FF2B5EF4-FFF2-40B4-BE49-F238E27FC236}">
                  <a16:creationId xmlns:a16="http://schemas.microsoft.com/office/drawing/2014/main" id="{00000000-0008-0000-0200-00000B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2652" name="Check Box 12" hidden="1">
              <a:extLst>
                <a:ext uri="{63B3BB69-23CF-44E3-9099-C40C66FF867C}">
                  <a14:compatExt spid="_x0000_s112652"/>
                </a:ext>
                <a:ext uri="{FF2B5EF4-FFF2-40B4-BE49-F238E27FC236}">
                  <a16:creationId xmlns:a16="http://schemas.microsoft.com/office/drawing/2014/main" id="{00000000-0008-0000-0200-00000C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266700</xdr:rowOff>
        </xdr:to>
        <xdr:sp macro="" textlink="">
          <xdr:nvSpPr>
            <xdr:cNvPr id="112653" name="Group Box 13" hidden="1">
              <a:extLst>
                <a:ext uri="{63B3BB69-23CF-44E3-9099-C40C66FF867C}">
                  <a14:compatExt spid="_x0000_s112653"/>
                </a:ext>
                <a:ext uri="{FF2B5EF4-FFF2-40B4-BE49-F238E27FC236}">
                  <a16:creationId xmlns:a16="http://schemas.microsoft.com/office/drawing/2014/main" id="{00000000-0008-0000-0200-00000DB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2654" name="Option Button 14" descr="Mensual" hidden="1">
              <a:extLst>
                <a:ext uri="{63B3BB69-23CF-44E3-9099-C40C66FF867C}">
                  <a14:compatExt spid="_x0000_s112654"/>
                </a:ext>
                <a:ext uri="{FF2B5EF4-FFF2-40B4-BE49-F238E27FC236}">
                  <a16:creationId xmlns:a16="http://schemas.microsoft.com/office/drawing/2014/main" id="{00000000-0008-0000-0200-00000E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2655" name="Option Button 15" hidden="1">
              <a:extLst>
                <a:ext uri="{63B3BB69-23CF-44E3-9099-C40C66FF867C}">
                  <a14:compatExt spid="_x0000_s112655"/>
                </a:ext>
                <a:ext uri="{FF2B5EF4-FFF2-40B4-BE49-F238E27FC236}">
                  <a16:creationId xmlns:a16="http://schemas.microsoft.com/office/drawing/2014/main" id="{00000000-0008-0000-0200-00000F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2656" name="Option Button 16" hidden="1">
              <a:extLst>
                <a:ext uri="{63B3BB69-23CF-44E3-9099-C40C66FF867C}">
                  <a14:compatExt spid="_x0000_s112656"/>
                </a:ext>
                <a:ext uri="{FF2B5EF4-FFF2-40B4-BE49-F238E27FC236}">
                  <a16:creationId xmlns:a16="http://schemas.microsoft.com/office/drawing/2014/main" id="{00000000-0008-0000-0200-000010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2657" name="Option Button 17" hidden="1">
              <a:extLst>
                <a:ext uri="{63B3BB69-23CF-44E3-9099-C40C66FF867C}">
                  <a14:compatExt spid="_x0000_s112657"/>
                </a:ext>
                <a:ext uri="{FF2B5EF4-FFF2-40B4-BE49-F238E27FC236}">
                  <a16:creationId xmlns:a16="http://schemas.microsoft.com/office/drawing/2014/main" id="{00000000-0008-0000-0200-000011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2658" name="Option Button 18" hidden="1">
              <a:extLst>
                <a:ext uri="{63B3BB69-23CF-44E3-9099-C40C66FF867C}">
                  <a14:compatExt spid="_x0000_s112658"/>
                </a:ext>
                <a:ext uri="{FF2B5EF4-FFF2-40B4-BE49-F238E27FC236}">
                  <a16:creationId xmlns:a16="http://schemas.microsoft.com/office/drawing/2014/main" id="{00000000-0008-0000-0200-000012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2659" name="Option Button 19" hidden="1">
              <a:extLst>
                <a:ext uri="{63B3BB69-23CF-44E3-9099-C40C66FF867C}">
                  <a14:compatExt spid="_x0000_s112659"/>
                </a:ext>
                <a:ext uri="{FF2B5EF4-FFF2-40B4-BE49-F238E27FC236}">
                  <a16:creationId xmlns:a16="http://schemas.microsoft.com/office/drawing/2014/main" id="{00000000-0008-0000-0200-000013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2660" name="Option Button 20" hidden="1">
              <a:extLst>
                <a:ext uri="{63B3BB69-23CF-44E3-9099-C40C66FF867C}">
                  <a14:compatExt spid="_x0000_s112660"/>
                </a:ext>
                <a:ext uri="{FF2B5EF4-FFF2-40B4-BE49-F238E27FC236}">
                  <a16:creationId xmlns:a16="http://schemas.microsoft.com/office/drawing/2014/main" id="{00000000-0008-0000-0200-000014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2661" name="Option Button 21" hidden="1">
              <a:extLst>
                <a:ext uri="{63B3BB69-23CF-44E3-9099-C40C66FF867C}">
                  <a14:compatExt spid="_x0000_s112661"/>
                </a:ext>
                <a:ext uri="{FF2B5EF4-FFF2-40B4-BE49-F238E27FC236}">
                  <a16:creationId xmlns:a16="http://schemas.microsoft.com/office/drawing/2014/main" id="{00000000-0008-0000-0200-000015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2662" name="Option Button 22" hidden="1">
              <a:extLst>
                <a:ext uri="{63B3BB69-23CF-44E3-9099-C40C66FF867C}">
                  <a14:compatExt spid="_x0000_s112662"/>
                </a:ext>
                <a:ext uri="{FF2B5EF4-FFF2-40B4-BE49-F238E27FC236}">
                  <a16:creationId xmlns:a16="http://schemas.microsoft.com/office/drawing/2014/main" id="{00000000-0008-0000-0200-000016B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3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188504</xdr:rowOff>
    </xdr:from>
    <xdr:to>
      <xdr:col>17</xdr:col>
      <xdr:colOff>365610</xdr:colOff>
      <xdr:row>57</xdr:row>
      <xdr:rowOff>30203</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3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3665" name="Check Box 1" hidden="1">
              <a:extLst>
                <a:ext uri="{63B3BB69-23CF-44E3-9099-C40C66FF867C}">
                  <a14:compatExt spid="_x0000_s113665"/>
                </a:ext>
                <a:ext uri="{FF2B5EF4-FFF2-40B4-BE49-F238E27FC236}">
                  <a16:creationId xmlns:a16="http://schemas.microsoft.com/office/drawing/2014/main" id="{00000000-0008-0000-0300-000001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3666" name="Check Box 2" hidden="1">
              <a:extLst>
                <a:ext uri="{63B3BB69-23CF-44E3-9099-C40C66FF867C}">
                  <a14:compatExt spid="_x0000_s113666"/>
                </a:ext>
                <a:ext uri="{FF2B5EF4-FFF2-40B4-BE49-F238E27FC236}">
                  <a16:creationId xmlns:a16="http://schemas.microsoft.com/office/drawing/2014/main" id="{00000000-0008-0000-0300-000002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3667" name="Check Box 3" hidden="1">
              <a:extLst>
                <a:ext uri="{63B3BB69-23CF-44E3-9099-C40C66FF867C}">
                  <a14:compatExt spid="_x0000_s113667"/>
                </a:ext>
                <a:ext uri="{FF2B5EF4-FFF2-40B4-BE49-F238E27FC236}">
                  <a16:creationId xmlns:a16="http://schemas.microsoft.com/office/drawing/2014/main" id="{00000000-0008-0000-0300-000003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3668" name="Check Box 4" hidden="1">
              <a:extLst>
                <a:ext uri="{63B3BB69-23CF-44E3-9099-C40C66FF867C}">
                  <a14:compatExt spid="_x0000_s113668"/>
                </a:ext>
                <a:ext uri="{FF2B5EF4-FFF2-40B4-BE49-F238E27FC236}">
                  <a16:creationId xmlns:a16="http://schemas.microsoft.com/office/drawing/2014/main" id="{00000000-0008-0000-0300-000004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3669" name="Check Box 5" hidden="1">
              <a:extLst>
                <a:ext uri="{63B3BB69-23CF-44E3-9099-C40C66FF867C}">
                  <a14:compatExt spid="_x0000_s113669"/>
                </a:ext>
                <a:ext uri="{FF2B5EF4-FFF2-40B4-BE49-F238E27FC236}">
                  <a16:creationId xmlns:a16="http://schemas.microsoft.com/office/drawing/2014/main" id="{00000000-0008-0000-0300-000005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3670" name="Check Box 6" hidden="1">
              <a:extLst>
                <a:ext uri="{63B3BB69-23CF-44E3-9099-C40C66FF867C}">
                  <a14:compatExt spid="_x0000_s113670"/>
                </a:ext>
                <a:ext uri="{FF2B5EF4-FFF2-40B4-BE49-F238E27FC236}">
                  <a16:creationId xmlns:a16="http://schemas.microsoft.com/office/drawing/2014/main" id="{00000000-0008-0000-0300-000006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3671" name="Check Box 7" hidden="1">
              <a:extLst>
                <a:ext uri="{63B3BB69-23CF-44E3-9099-C40C66FF867C}">
                  <a14:compatExt spid="_x0000_s113671"/>
                </a:ext>
                <a:ext uri="{FF2B5EF4-FFF2-40B4-BE49-F238E27FC236}">
                  <a16:creationId xmlns:a16="http://schemas.microsoft.com/office/drawing/2014/main" id="{00000000-0008-0000-0300-000007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3672" name="Check Box 8" hidden="1">
              <a:extLst>
                <a:ext uri="{63B3BB69-23CF-44E3-9099-C40C66FF867C}">
                  <a14:compatExt spid="_x0000_s113672"/>
                </a:ext>
                <a:ext uri="{FF2B5EF4-FFF2-40B4-BE49-F238E27FC236}">
                  <a16:creationId xmlns:a16="http://schemas.microsoft.com/office/drawing/2014/main" id="{00000000-0008-0000-0300-000008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3673" name="Check Box 9" hidden="1">
              <a:extLst>
                <a:ext uri="{63B3BB69-23CF-44E3-9099-C40C66FF867C}">
                  <a14:compatExt spid="_x0000_s113673"/>
                </a:ext>
                <a:ext uri="{FF2B5EF4-FFF2-40B4-BE49-F238E27FC236}">
                  <a16:creationId xmlns:a16="http://schemas.microsoft.com/office/drawing/2014/main" id="{00000000-0008-0000-0300-000009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3674" name="Check Box 10" hidden="1">
              <a:extLst>
                <a:ext uri="{63B3BB69-23CF-44E3-9099-C40C66FF867C}">
                  <a14:compatExt spid="_x0000_s113674"/>
                </a:ext>
                <a:ext uri="{FF2B5EF4-FFF2-40B4-BE49-F238E27FC236}">
                  <a16:creationId xmlns:a16="http://schemas.microsoft.com/office/drawing/2014/main" id="{00000000-0008-0000-0300-00000A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3675" name="Check Box 11" hidden="1">
              <a:extLst>
                <a:ext uri="{63B3BB69-23CF-44E3-9099-C40C66FF867C}">
                  <a14:compatExt spid="_x0000_s113675"/>
                </a:ext>
                <a:ext uri="{FF2B5EF4-FFF2-40B4-BE49-F238E27FC236}">
                  <a16:creationId xmlns:a16="http://schemas.microsoft.com/office/drawing/2014/main" id="{00000000-0008-0000-0300-00000B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3676" name="Check Box 12" hidden="1">
              <a:extLst>
                <a:ext uri="{63B3BB69-23CF-44E3-9099-C40C66FF867C}">
                  <a14:compatExt spid="_x0000_s113676"/>
                </a:ext>
                <a:ext uri="{FF2B5EF4-FFF2-40B4-BE49-F238E27FC236}">
                  <a16:creationId xmlns:a16="http://schemas.microsoft.com/office/drawing/2014/main" id="{00000000-0008-0000-0300-00000C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152400</xdr:rowOff>
        </xdr:to>
        <xdr:sp macro="" textlink="">
          <xdr:nvSpPr>
            <xdr:cNvPr id="113677" name="Group Box 13" hidden="1">
              <a:extLst>
                <a:ext uri="{63B3BB69-23CF-44E3-9099-C40C66FF867C}">
                  <a14:compatExt spid="_x0000_s113677"/>
                </a:ext>
                <a:ext uri="{FF2B5EF4-FFF2-40B4-BE49-F238E27FC236}">
                  <a16:creationId xmlns:a16="http://schemas.microsoft.com/office/drawing/2014/main" id="{00000000-0008-0000-0300-00000DB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3678" name="Option Button 14" descr="Mensual" hidden="1">
              <a:extLst>
                <a:ext uri="{63B3BB69-23CF-44E3-9099-C40C66FF867C}">
                  <a14:compatExt spid="_x0000_s113678"/>
                </a:ext>
                <a:ext uri="{FF2B5EF4-FFF2-40B4-BE49-F238E27FC236}">
                  <a16:creationId xmlns:a16="http://schemas.microsoft.com/office/drawing/2014/main" id="{00000000-0008-0000-0300-00000E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3679" name="Option Button 15" hidden="1">
              <a:extLst>
                <a:ext uri="{63B3BB69-23CF-44E3-9099-C40C66FF867C}">
                  <a14:compatExt spid="_x0000_s113679"/>
                </a:ext>
                <a:ext uri="{FF2B5EF4-FFF2-40B4-BE49-F238E27FC236}">
                  <a16:creationId xmlns:a16="http://schemas.microsoft.com/office/drawing/2014/main" id="{00000000-0008-0000-0300-00000F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3680" name="Option Button 16" hidden="1">
              <a:extLst>
                <a:ext uri="{63B3BB69-23CF-44E3-9099-C40C66FF867C}">
                  <a14:compatExt spid="_x0000_s113680"/>
                </a:ext>
                <a:ext uri="{FF2B5EF4-FFF2-40B4-BE49-F238E27FC236}">
                  <a16:creationId xmlns:a16="http://schemas.microsoft.com/office/drawing/2014/main" id="{00000000-0008-0000-0300-000010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3681" name="Option Button 17" hidden="1">
              <a:extLst>
                <a:ext uri="{63B3BB69-23CF-44E3-9099-C40C66FF867C}">
                  <a14:compatExt spid="_x0000_s113681"/>
                </a:ext>
                <a:ext uri="{FF2B5EF4-FFF2-40B4-BE49-F238E27FC236}">
                  <a16:creationId xmlns:a16="http://schemas.microsoft.com/office/drawing/2014/main" id="{00000000-0008-0000-0300-000011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3682" name="Option Button 18" hidden="1">
              <a:extLst>
                <a:ext uri="{63B3BB69-23CF-44E3-9099-C40C66FF867C}">
                  <a14:compatExt spid="_x0000_s113682"/>
                </a:ext>
                <a:ext uri="{FF2B5EF4-FFF2-40B4-BE49-F238E27FC236}">
                  <a16:creationId xmlns:a16="http://schemas.microsoft.com/office/drawing/2014/main" id="{00000000-0008-0000-0300-000012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3683" name="Option Button 19" hidden="1">
              <a:extLst>
                <a:ext uri="{63B3BB69-23CF-44E3-9099-C40C66FF867C}">
                  <a14:compatExt spid="_x0000_s113683"/>
                </a:ext>
                <a:ext uri="{FF2B5EF4-FFF2-40B4-BE49-F238E27FC236}">
                  <a16:creationId xmlns:a16="http://schemas.microsoft.com/office/drawing/2014/main" id="{00000000-0008-0000-0300-000013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3684" name="Option Button 20" hidden="1">
              <a:extLst>
                <a:ext uri="{63B3BB69-23CF-44E3-9099-C40C66FF867C}">
                  <a14:compatExt spid="_x0000_s113684"/>
                </a:ext>
                <a:ext uri="{FF2B5EF4-FFF2-40B4-BE49-F238E27FC236}">
                  <a16:creationId xmlns:a16="http://schemas.microsoft.com/office/drawing/2014/main" id="{00000000-0008-0000-0300-000014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3685" name="Option Button 21" hidden="1">
              <a:extLst>
                <a:ext uri="{63B3BB69-23CF-44E3-9099-C40C66FF867C}">
                  <a14:compatExt spid="_x0000_s113685"/>
                </a:ext>
                <a:ext uri="{FF2B5EF4-FFF2-40B4-BE49-F238E27FC236}">
                  <a16:creationId xmlns:a16="http://schemas.microsoft.com/office/drawing/2014/main" id="{00000000-0008-0000-0300-000015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3686" name="Option Button 22" hidden="1">
              <a:extLst>
                <a:ext uri="{63B3BB69-23CF-44E3-9099-C40C66FF867C}">
                  <a14:compatExt spid="_x0000_s113686"/>
                </a:ext>
                <a:ext uri="{FF2B5EF4-FFF2-40B4-BE49-F238E27FC236}">
                  <a16:creationId xmlns:a16="http://schemas.microsoft.com/office/drawing/2014/main" id="{00000000-0008-0000-0300-000016B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4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53</xdr:row>
      <xdr:rowOff>164080</xdr:rowOff>
    </xdr:from>
    <xdr:to>
      <xdr:col>17</xdr:col>
      <xdr:colOff>365610</xdr:colOff>
      <xdr:row>54</xdr:row>
      <xdr:rowOff>298857</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4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4689" name="Check Box 1" hidden="1">
              <a:extLst>
                <a:ext uri="{63B3BB69-23CF-44E3-9099-C40C66FF867C}">
                  <a14:compatExt spid="_x0000_s114689"/>
                </a:ext>
                <a:ext uri="{FF2B5EF4-FFF2-40B4-BE49-F238E27FC236}">
                  <a16:creationId xmlns:a16="http://schemas.microsoft.com/office/drawing/2014/main" id="{00000000-0008-0000-0400-000001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4690" name="Check Box 2" hidden="1">
              <a:extLst>
                <a:ext uri="{63B3BB69-23CF-44E3-9099-C40C66FF867C}">
                  <a14:compatExt spid="_x0000_s114690"/>
                </a:ext>
                <a:ext uri="{FF2B5EF4-FFF2-40B4-BE49-F238E27FC236}">
                  <a16:creationId xmlns:a16="http://schemas.microsoft.com/office/drawing/2014/main" id="{00000000-0008-0000-0400-000002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4691" name="Check Box 3" hidden="1">
              <a:extLst>
                <a:ext uri="{63B3BB69-23CF-44E3-9099-C40C66FF867C}">
                  <a14:compatExt spid="_x0000_s114691"/>
                </a:ext>
                <a:ext uri="{FF2B5EF4-FFF2-40B4-BE49-F238E27FC236}">
                  <a16:creationId xmlns:a16="http://schemas.microsoft.com/office/drawing/2014/main" id="{00000000-0008-0000-0400-000003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4692" name="Check Box 4" hidden="1">
              <a:extLst>
                <a:ext uri="{63B3BB69-23CF-44E3-9099-C40C66FF867C}">
                  <a14:compatExt spid="_x0000_s114692"/>
                </a:ext>
                <a:ext uri="{FF2B5EF4-FFF2-40B4-BE49-F238E27FC236}">
                  <a16:creationId xmlns:a16="http://schemas.microsoft.com/office/drawing/2014/main" id="{00000000-0008-0000-0400-000004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4693" name="Check Box 5" hidden="1">
              <a:extLst>
                <a:ext uri="{63B3BB69-23CF-44E3-9099-C40C66FF867C}">
                  <a14:compatExt spid="_x0000_s114693"/>
                </a:ext>
                <a:ext uri="{FF2B5EF4-FFF2-40B4-BE49-F238E27FC236}">
                  <a16:creationId xmlns:a16="http://schemas.microsoft.com/office/drawing/2014/main" id="{00000000-0008-0000-0400-000005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4694" name="Check Box 6" hidden="1">
              <a:extLst>
                <a:ext uri="{63B3BB69-23CF-44E3-9099-C40C66FF867C}">
                  <a14:compatExt spid="_x0000_s114694"/>
                </a:ext>
                <a:ext uri="{FF2B5EF4-FFF2-40B4-BE49-F238E27FC236}">
                  <a16:creationId xmlns:a16="http://schemas.microsoft.com/office/drawing/2014/main" id="{00000000-0008-0000-0400-000006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4695" name="Check Box 7" hidden="1">
              <a:extLst>
                <a:ext uri="{63B3BB69-23CF-44E3-9099-C40C66FF867C}">
                  <a14:compatExt spid="_x0000_s114695"/>
                </a:ext>
                <a:ext uri="{FF2B5EF4-FFF2-40B4-BE49-F238E27FC236}">
                  <a16:creationId xmlns:a16="http://schemas.microsoft.com/office/drawing/2014/main" id="{00000000-0008-0000-0400-000007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4696" name="Check Box 8" hidden="1">
              <a:extLst>
                <a:ext uri="{63B3BB69-23CF-44E3-9099-C40C66FF867C}">
                  <a14:compatExt spid="_x0000_s114696"/>
                </a:ext>
                <a:ext uri="{FF2B5EF4-FFF2-40B4-BE49-F238E27FC236}">
                  <a16:creationId xmlns:a16="http://schemas.microsoft.com/office/drawing/2014/main" id="{00000000-0008-0000-0400-000008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4697" name="Check Box 9" hidden="1">
              <a:extLst>
                <a:ext uri="{63B3BB69-23CF-44E3-9099-C40C66FF867C}">
                  <a14:compatExt spid="_x0000_s114697"/>
                </a:ext>
                <a:ext uri="{FF2B5EF4-FFF2-40B4-BE49-F238E27FC236}">
                  <a16:creationId xmlns:a16="http://schemas.microsoft.com/office/drawing/2014/main" id="{00000000-0008-0000-0400-000009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4698" name="Check Box 10" hidden="1">
              <a:extLst>
                <a:ext uri="{63B3BB69-23CF-44E3-9099-C40C66FF867C}">
                  <a14:compatExt spid="_x0000_s114698"/>
                </a:ext>
                <a:ext uri="{FF2B5EF4-FFF2-40B4-BE49-F238E27FC236}">
                  <a16:creationId xmlns:a16="http://schemas.microsoft.com/office/drawing/2014/main" id="{00000000-0008-0000-0400-00000A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4699" name="Check Box 11" hidden="1">
              <a:extLst>
                <a:ext uri="{63B3BB69-23CF-44E3-9099-C40C66FF867C}">
                  <a14:compatExt spid="_x0000_s114699"/>
                </a:ext>
                <a:ext uri="{FF2B5EF4-FFF2-40B4-BE49-F238E27FC236}">
                  <a16:creationId xmlns:a16="http://schemas.microsoft.com/office/drawing/2014/main" id="{00000000-0008-0000-0400-00000B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4700" name="Check Box 12" hidden="1">
              <a:extLst>
                <a:ext uri="{63B3BB69-23CF-44E3-9099-C40C66FF867C}">
                  <a14:compatExt spid="_x0000_s114700"/>
                </a:ext>
                <a:ext uri="{FF2B5EF4-FFF2-40B4-BE49-F238E27FC236}">
                  <a16:creationId xmlns:a16="http://schemas.microsoft.com/office/drawing/2014/main" id="{00000000-0008-0000-0400-00000C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152400</xdr:rowOff>
        </xdr:to>
        <xdr:sp macro="" textlink="">
          <xdr:nvSpPr>
            <xdr:cNvPr id="114701" name="Group Box 13" hidden="1">
              <a:extLst>
                <a:ext uri="{63B3BB69-23CF-44E3-9099-C40C66FF867C}">
                  <a14:compatExt spid="_x0000_s114701"/>
                </a:ext>
                <a:ext uri="{FF2B5EF4-FFF2-40B4-BE49-F238E27FC236}">
                  <a16:creationId xmlns:a16="http://schemas.microsoft.com/office/drawing/2014/main" id="{00000000-0008-0000-0400-00000DC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4702" name="Option Button 14" descr="Mensual" hidden="1">
              <a:extLst>
                <a:ext uri="{63B3BB69-23CF-44E3-9099-C40C66FF867C}">
                  <a14:compatExt spid="_x0000_s114702"/>
                </a:ext>
                <a:ext uri="{FF2B5EF4-FFF2-40B4-BE49-F238E27FC236}">
                  <a16:creationId xmlns:a16="http://schemas.microsoft.com/office/drawing/2014/main" id="{00000000-0008-0000-0400-00000E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4703" name="Option Button 15" hidden="1">
              <a:extLst>
                <a:ext uri="{63B3BB69-23CF-44E3-9099-C40C66FF867C}">
                  <a14:compatExt spid="_x0000_s114703"/>
                </a:ext>
                <a:ext uri="{FF2B5EF4-FFF2-40B4-BE49-F238E27FC236}">
                  <a16:creationId xmlns:a16="http://schemas.microsoft.com/office/drawing/2014/main" id="{00000000-0008-0000-0400-00000F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4704" name="Option Button 16" hidden="1">
              <a:extLst>
                <a:ext uri="{63B3BB69-23CF-44E3-9099-C40C66FF867C}">
                  <a14:compatExt spid="_x0000_s114704"/>
                </a:ext>
                <a:ext uri="{FF2B5EF4-FFF2-40B4-BE49-F238E27FC236}">
                  <a16:creationId xmlns:a16="http://schemas.microsoft.com/office/drawing/2014/main" id="{00000000-0008-0000-0400-000010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4705" name="Option Button 17" hidden="1">
              <a:extLst>
                <a:ext uri="{63B3BB69-23CF-44E3-9099-C40C66FF867C}">
                  <a14:compatExt spid="_x0000_s114705"/>
                </a:ext>
                <a:ext uri="{FF2B5EF4-FFF2-40B4-BE49-F238E27FC236}">
                  <a16:creationId xmlns:a16="http://schemas.microsoft.com/office/drawing/2014/main" id="{00000000-0008-0000-0400-000011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4706" name="Option Button 18" hidden="1">
              <a:extLst>
                <a:ext uri="{63B3BB69-23CF-44E3-9099-C40C66FF867C}">
                  <a14:compatExt spid="_x0000_s114706"/>
                </a:ext>
                <a:ext uri="{FF2B5EF4-FFF2-40B4-BE49-F238E27FC236}">
                  <a16:creationId xmlns:a16="http://schemas.microsoft.com/office/drawing/2014/main" id="{00000000-0008-0000-0400-000012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4707" name="Option Button 19" hidden="1">
              <a:extLst>
                <a:ext uri="{63B3BB69-23CF-44E3-9099-C40C66FF867C}">
                  <a14:compatExt spid="_x0000_s114707"/>
                </a:ext>
                <a:ext uri="{FF2B5EF4-FFF2-40B4-BE49-F238E27FC236}">
                  <a16:creationId xmlns:a16="http://schemas.microsoft.com/office/drawing/2014/main" id="{00000000-0008-0000-0400-000013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4708" name="Option Button 20" hidden="1">
              <a:extLst>
                <a:ext uri="{63B3BB69-23CF-44E3-9099-C40C66FF867C}">
                  <a14:compatExt spid="_x0000_s114708"/>
                </a:ext>
                <a:ext uri="{FF2B5EF4-FFF2-40B4-BE49-F238E27FC236}">
                  <a16:creationId xmlns:a16="http://schemas.microsoft.com/office/drawing/2014/main" id="{00000000-0008-0000-0400-000014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4709" name="Option Button 21" hidden="1">
              <a:extLst>
                <a:ext uri="{63B3BB69-23CF-44E3-9099-C40C66FF867C}">
                  <a14:compatExt spid="_x0000_s114709"/>
                </a:ext>
                <a:ext uri="{FF2B5EF4-FFF2-40B4-BE49-F238E27FC236}">
                  <a16:creationId xmlns:a16="http://schemas.microsoft.com/office/drawing/2014/main" id="{00000000-0008-0000-0400-000015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4710" name="Option Button 22" hidden="1">
              <a:extLst>
                <a:ext uri="{63B3BB69-23CF-44E3-9099-C40C66FF867C}">
                  <a14:compatExt spid="_x0000_s114710"/>
                </a:ext>
                <a:ext uri="{FF2B5EF4-FFF2-40B4-BE49-F238E27FC236}">
                  <a16:creationId xmlns:a16="http://schemas.microsoft.com/office/drawing/2014/main" id="{00000000-0008-0000-0400-000016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5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15</xdr:col>
      <xdr:colOff>218997</xdr:colOff>
      <xdr:row>54</xdr:row>
      <xdr:rowOff>90811</xdr:rowOff>
    </xdr:from>
    <xdr:to>
      <xdr:col>16</xdr:col>
      <xdr:colOff>179995</xdr:colOff>
      <xdr:row>56</xdr:row>
      <xdr:rowOff>79050</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5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9</xdr:col>
          <xdr:colOff>624840</xdr:colOff>
          <xdr:row>13</xdr:row>
          <xdr:rowOff>0</xdr:rowOff>
        </xdr:to>
        <xdr:sp macro="" textlink="">
          <xdr:nvSpPr>
            <xdr:cNvPr id="115713" name="Check Box 1" hidden="1">
              <a:extLst>
                <a:ext uri="{63B3BB69-23CF-44E3-9099-C40C66FF867C}">
                  <a14:compatExt spid="_x0000_s115713"/>
                </a:ext>
                <a:ext uri="{FF2B5EF4-FFF2-40B4-BE49-F238E27FC236}">
                  <a16:creationId xmlns:a16="http://schemas.microsoft.com/office/drawing/2014/main" id="{00000000-0008-0000-0500-000001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9</xdr:col>
          <xdr:colOff>624840</xdr:colOff>
          <xdr:row>14</xdr:row>
          <xdr:rowOff>7620</xdr:rowOff>
        </xdr:to>
        <xdr:sp macro="" textlink="">
          <xdr:nvSpPr>
            <xdr:cNvPr id="115714" name="Check Box 2" hidden="1">
              <a:extLst>
                <a:ext uri="{63B3BB69-23CF-44E3-9099-C40C66FF867C}">
                  <a14:compatExt spid="_x0000_s115714"/>
                </a:ext>
                <a:ext uri="{FF2B5EF4-FFF2-40B4-BE49-F238E27FC236}">
                  <a16:creationId xmlns:a16="http://schemas.microsoft.com/office/drawing/2014/main" id="{00000000-0008-0000-0500-000002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10</xdr:col>
          <xdr:colOff>769620</xdr:colOff>
          <xdr:row>13</xdr:row>
          <xdr:rowOff>7620</xdr:rowOff>
        </xdr:to>
        <xdr:sp macro="" textlink="">
          <xdr:nvSpPr>
            <xdr:cNvPr id="115715" name="Check Box 3" hidden="1">
              <a:extLst>
                <a:ext uri="{63B3BB69-23CF-44E3-9099-C40C66FF867C}">
                  <a14:compatExt spid="_x0000_s115715"/>
                </a:ext>
                <a:ext uri="{FF2B5EF4-FFF2-40B4-BE49-F238E27FC236}">
                  <a16:creationId xmlns:a16="http://schemas.microsoft.com/office/drawing/2014/main" id="{00000000-0008-0000-0500-000003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10</xdr:col>
          <xdr:colOff>769620</xdr:colOff>
          <xdr:row>14</xdr:row>
          <xdr:rowOff>7620</xdr:rowOff>
        </xdr:to>
        <xdr:sp macro="" textlink="">
          <xdr:nvSpPr>
            <xdr:cNvPr id="115716" name="Check Box 4" hidden="1">
              <a:extLst>
                <a:ext uri="{63B3BB69-23CF-44E3-9099-C40C66FF867C}">
                  <a14:compatExt spid="_x0000_s115716"/>
                </a:ext>
                <a:ext uri="{FF2B5EF4-FFF2-40B4-BE49-F238E27FC236}">
                  <a16:creationId xmlns:a16="http://schemas.microsoft.com/office/drawing/2014/main" id="{00000000-0008-0000-0500-000004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5717" name="Check Box 5" hidden="1">
              <a:extLst>
                <a:ext uri="{63B3BB69-23CF-44E3-9099-C40C66FF867C}">
                  <a14:compatExt spid="_x0000_s115717"/>
                </a:ext>
                <a:ext uri="{FF2B5EF4-FFF2-40B4-BE49-F238E27FC236}">
                  <a16:creationId xmlns:a16="http://schemas.microsoft.com/office/drawing/2014/main" id="{00000000-0008-0000-0500-000005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5718" name="Check Box 6" hidden="1">
              <a:extLst>
                <a:ext uri="{63B3BB69-23CF-44E3-9099-C40C66FF867C}">
                  <a14:compatExt spid="_x0000_s115718"/>
                </a:ext>
                <a:ext uri="{FF2B5EF4-FFF2-40B4-BE49-F238E27FC236}">
                  <a16:creationId xmlns:a16="http://schemas.microsoft.com/office/drawing/2014/main" id="{00000000-0008-0000-0500-000006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5719" name="Check Box 7" hidden="1">
              <a:extLst>
                <a:ext uri="{63B3BB69-23CF-44E3-9099-C40C66FF867C}">
                  <a14:compatExt spid="_x0000_s115719"/>
                </a:ext>
                <a:ext uri="{FF2B5EF4-FFF2-40B4-BE49-F238E27FC236}">
                  <a16:creationId xmlns:a16="http://schemas.microsoft.com/office/drawing/2014/main" id="{00000000-0008-0000-0500-000007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5720" name="Check Box 8" hidden="1">
              <a:extLst>
                <a:ext uri="{63B3BB69-23CF-44E3-9099-C40C66FF867C}">
                  <a14:compatExt spid="_x0000_s115720"/>
                </a:ext>
                <a:ext uri="{FF2B5EF4-FFF2-40B4-BE49-F238E27FC236}">
                  <a16:creationId xmlns:a16="http://schemas.microsoft.com/office/drawing/2014/main" id="{00000000-0008-0000-0500-000008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5721" name="Check Box 9" hidden="1">
              <a:extLst>
                <a:ext uri="{63B3BB69-23CF-44E3-9099-C40C66FF867C}">
                  <a14:compatExt spid="_x0000_s115721"/>
                </a:ext>
                <a:ext uri="{FF2B5EF4-FFF2-40B4-BE49-F238E27FC236}">
                  <a16:creationId xmlns:a16="http://schemas.microsoft.com/office/drawing/2014/main" id="{00000000-0008-0000-0500-000009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5722" name="Check Box 10" hidden="1">
              <a:extLst>
                <a:ext uri="{63B3BB69-23CF-44E3-9099-C40C66FF867C}">
                  <a14:compatExt spid="_x0000_s115722"/>
                </a:ext>
                <a:ext uri="{FF2B5EF4-FFF2-40B4-BE49-F238E27FC236}">
                  <a16:creationId xmlns:a16="http://schemas.microsoft.com/office/drawing/2014/main" id="{00000000-0008-0000-0500-00000A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5723" name="Check Box 11" hidden="1">
              <a:extLst>
                <a:ext uri="{63B3BB69-23CF-44E3-9099-C40C66FF867C}">
                  <a14:compatExt spid="_x0000_s115723"/>
                </a:ext>
                <a:ext uri="{FF2B5EF4-FFF2-40B4-BE49-F238E27FC236}">
                  <a16:creationId xmlns:a16="http://schemas.microsoft.com/office/drawing/2014/main" id="{00000000-0008-0000-0500-00000B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5724" name="Check Box 12" hidden="1">
              <a:extLst>
                <a:ext uri="{63B3BB69-23CF-44E3-9099-C40C66FF867C}">
                  <a14:compatExt spid="_x0000_s115724"/>
                </a:ext>
                <a:ext uri="{FF2B5EF4-FFF2-40B4-BE49-F238E27FC236}">
                  <a16:creationId xmlns:a16="http://schemas.microsoft.com/office/drawing/2014/main" id="{00000000-0008-0000-0500-00000C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259080</xdr:rowOff>
        </xdr:to>
        <xdr:sp macro="" textlink="">
          <xdr:nvSpPr>
            <xdr:cNvPr id="115725" name="Group Box 13" hidden="1">
              <a:extLst>
                <a:ext uri="{63B3BB69-23CF-44E3-9099-C40C66FF867C}">
                  <a14:compatExt spid="_x0000_s115725"/>
                </a:ext>
                <a:ext uri="{FF2B5EF4-FFF2-40B4-BE49-F238E27FC236}">
                  <a16:creationId xmlns:a16="http://schemas.microsoft.com/office/drawing/2014/main" id="{00000000-0008-0000-0500-00000D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5726" name="Option Button 14" descr="Mensual" hidden="1">
              <a:extLst>
                <a:ext uri="{63B3BB69-23CF-44E3-9099-C40C66FF867C}">
                  <a14:compatExt spid="_x0000_s115726"/>
                </a:ext>
                <a:ext uri="{FF2B5EF4-FFF2-40B4-BE49-F238E27FC236}">
                  <a16:creationId xmlns:a16="http://schemas.microsoft.com/office/drawing/2014/main" id="{00000000-0008-0000-0500-00000E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5727" name="Option Button 15" hidden="1">
              <a:extLst>
                <a:ext uri="{63B3BB69-23CF-44E3-9099-C40C66FF867C}">
                  <a14:compatExt spid="_x0000_s115727"/>
                </a:ext>
                <a:ext uri="{FF2B5EF4-FFF2-40B4-BE49-F238E27FC236}">
                  <a16:creationId xmlns:a16="http://schemas.microsoft.com/office/drawing/2014/main" id="{00000000-0008-0000-0500-00000F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5728" name="Option Button 16" hidden="1">
              <a:extLst>
                <a:ext uri="{63B3BB69-23CF-44E3-9099-C40C66FF867C}">
                  <a14:compatExt spid="_x0000_s115728"/>
                </a:ext>
                <a:ext uri="{FF2B5EF4-FFF2-40B4-BE49-F238E27FC236}">
                  <a16:creationId xmlns:a16="http://schemas.microsoft.com/office/drawing/2014/main" id="{00000000-0008-0000-0500-000010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5729" name="Option Button 17" hidden="1">
              <a:extLst>
                <a:ext uri="{63B3BB69-23CF-44E3-9099-C40C66FF867C}">
                  <a14:compatExt spid="_x0000_s115729"/>
                </a:ext>
                <a:ext uri="{FF2B5EF4-FFF2-40B4-BE49-F238E27FC236}">
                  <a16:creationId xmlns:a16="http://schemas.microsoft.com/office/drawing/2014/main" id="{00000000-0008-0000-0500-000011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5730" name="Option Button 18" hidden="1">
              <a:extLst>
                <a:ext uri="{63B3BB69-23CF-44E3-9099-C40C66FF867C}">
                  <a14:compatExt spid="_x0000_s115730"/>
                </a:ext>
                <a:ext uri="{FF2B5EF4-FFF2-40B4-BE49-F238E27FC236}">
                  <a16:creationId xmlns:a16="http://schemas.microsoft.com/office/drawing/2014/main" id="{00000000-0008-0000-0500-000012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5731" name="Option Button 19" hidden="1">
              <a:extLst>
                <a:ext uri="{63B3BB69-23CF-44E3-9099-C40C66FF867C}">
                  <a14:compatExt spid="_x0000_s115731"/>
                </a:ext>
                <a:ext uri="{FF2B5EF4-FFF2-40B4-BE49-F238E27FC236}">
                  <a16:creationId xmlns:a16="http://schemas.microsoft.com/office/drawing/2014/main" id="{00000000-0008-0000-0500-000013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5732" name="Option Button 20" hidden="1">
              <a:extLst>
                <a:ext uri="{63B3BB69-23CF-44E3-9099-C40C66FF867C}">
                  <a14:compatExt spid="_x0000_s115732"/>
                </a:ext>
                <a:ext uri="{FF2B5EF4-FFF2-40B4-BE49-F238E27FC236}">
                  <a16:creationId xmlns:a16="http://schemas.microsoft.com/office/drawing/2014/main" id="{00000000-0008-0000-0500-000014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5733" name="Option Button 21" hidden="1">
              <a:extLst>
                <a:ext uri="{63B3BB69-23CF-44E3-9099-C40C66FF867C}">
                  <a14:compatExt spid="_x0000_s115733"/>
                </a:ext>
                <a:ext uri="{FF2B5EF4-FFF2-40B4-BE49-F238E27FC236}">
                  <a16:creationId xmlns:a16="http://schemas.microsoft.com/office/drawing/2014/main" id="{00000000-0008-0000-0500-000015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5734" name="Option Button 22" hidden="1">
              <a:extLst>
                <a:ext uri="{63B3BB69-23CF-44E3-9099-C40C66FF867C}">
                  <a14:compatExt spid="_x0000_s115734"/>
                </a:ext>
                <a:ext uri="{FF2B5EF4-FFF2-40B4-BE49-F238E27FC236}">
                  <a16:creationId xmlns:a16="http://schemas.microsoft.com/office/drawing/2014/main" id="{00000000-0008-0000-0500-000016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6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188504</xdr:rowOff>
    </xdr:from>
    <xdr:to>
      <xdr:col>17</xdr:col>
      <xdr:colOff>365610</xdr:colOff>
      <xdr:row>57</xdr:row>
      <xdr:rowOff>30203</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6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6737" name="Check Box 1" hidden="1">
              <a:extLst>
                <a:ext uri="{63B3BB69-23CF-44E3-9099-C40C66FF867C}">
                  <a14:compatExt spid="_x0000_s116737"/>
                </a:ext>
                <a:ext uri="{FF2B5EF4-FFF2-40B4-BE49-F238E27FC236}">
                  <a16:creationId xmlns:a16="http://schemas.microsoft.com/office/drawing/2014/main" id="{00000000-0008-0000-0600-000001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6738" name="Check Box 2" hidden="1">
              <a:extLst>
                <a:ext uri="{63B3BB69-23CF-44E3-9099-C40C66FF867C}">
                  <a14:compatExt spid="_x0000_s116738"/>
                </a:ext>
                <a:ext uri="{FF2B5EF4-FFF2-40B4-BE49-F238E27FC236}">
                  <a16:creationId xmlns:a16="http://schemas.microsoft.com/office/drawing/2014/main" id="{00000000-0008-0000-0600-000002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6739" name="Check Box 3" hidden="1">
              <a:extLst>
                <a:ext uri="{63B3BB69-23CF-44E3-9099-C40C66FF867C}">
                  <a14:compatExt spid="_x0000_s116739"/>
                </a:ext>
                <a:ext uri="{FF2B5EF4-FFF2-40B4-BE49-F238E27FC236}">
                  <a16:creationId xmlns:a16="http://schemas.microsoft.com/office/drawing/2014/main" id="{00000000-0008-0000-0600-000003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6740" name="Check Box 4" hidden="1">
              <a:extLst>
                <a:ext uri="{63B3BB69-23CF-44E3-9099-C40C66FF867C}">
                  <a14:compatExt spid="_x0000_s116740"/>
                </a:ext>
                <a:ext uri="{FF2B5EF4-FFF2-40B4-BE49-F238E27FC236}">
                  <a16:creationId xmlns:a16="http://schemas.microsoft.com/office/drawing/2014/main" id="{00000000-0008-0000-0600-000004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6741" name="Check Box 5" hidden="1">
              <a:extLst>
                <a:ext uri="{63B3BB69-23CF-44E3-9099-C40C66FF867C}">
                  <a14:compatExt spid="_x0000_s116741"/>
                </a:ext>
                <a:ext uri="{FF2B5EF4-FFF2-40B4-BE49-F238E27FC236}">
                  <a16:creationId xmlns:a16="http://schemas.microsoft.com/office/drawing/2014/main" id="{00000000-0008-0000-0600-000005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6742" name="Check Box 6" hidden="1">
              <a:extLst>
                <a:ext uri="{63B3BB69-23CF-44E3-9099-C40C66FF867C}">
                  <a14:compatExt spid="_x0000_s116742"/>
                </a:ext>
                <a:ext uri="{FF2B5EF4-FFF2-40B4-BE49-F238E27FC236}">
                  <a16:creationId xmlns:a16="http://schemas.microsoft.com/office/drawing/2014/main" id="{00000000-0008-0000-0600-000006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6743" name="Check Box 7" hidden="1">
              <a:extLst>
                <a:ext uri="{63B3BB69-23CF-44E3-9099-C40C66FF867C}">
                  <a14:compatExt spid="_x0000_s116743"/>
                </a:ext>
                <a:ext uri="{FF2B5EF4-FFF2-40B4-BE49-F238E27FC236}">
                  <a16:creationId xmlns:a16="http://schemas.microsoft.com/office/drawing/2014/main" id="{00000000-0008-0000-0600-000007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6744" name="Check Box 8" hidden="1">
              <a:extLst>
                <a:ext uri="{63B3BB69-23CF-44E3-9099-C40C66FF867C}">
                  <a14:compatExt spid="_x0000_s116744"/>
                </a:ext>
                <a:ext uri="{FF2B5EF4-FFF2-40B4-BE49-F238E27FC236}">
                  <a16:creationId xmlns:a16="http://schemas.microsoft.com/office/drawing/2014/main" id="{00000000-0008-0000-0600-000008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6745" name="Check Box 9" hidden="1">
              <a:extLst>
                <a:ext uri="{63B3BB69-23CF-44E3-9099-C40C66FF867C}">
                  <a14:compatExt spid="_x0000_s116745"/>
                </a:ext>
                <a:ext uri="{FF2B5EF4-FFF2-40B4-BE49-F238E27FC236}">
                  <a16:creationId xmlns:a16="http://schemas.microsoft.com/office/drawing/2014/main" id="{00000000-0008-0000-0600-000009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6746" name="Check Box 10" hidden="1">
              <a:extLst>
                <a:ext uri="{63B3BB69-23CF-44E3-9099-C40C66FF867C}">
                  <a14:compatExt spid="_x0000_s116746"/>
                </a:ext>
                <a:ext uri="{FF2B5EF4-FFF2-40B4-BE49-F238E27FC236}">
                  <a16:creationId xmlns:a16="http://schemas.microsoft.com/office/drawing/2014/main" id="{00000000-0008-0000-0600-00000A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6747" name="Check Box 11" hidden="1">
              <a:extLst>
                <a:ext uri="{63B3BB69-23CF-44E3-9099-C40C66FF867C}">
                  <a14:compatExt spid="_x0000_s116747"/>
                </a:ext>
                <a:ext uri="{FF2B5EF4-FFF2-40B4-BE49-F238E27FC236}">
                  <a16:creationId xmlns:a16="http://schemas.microsoft.com/office/drawing/2014/main" id="{00000000-0008-0000-0600-00000B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6748" name="Check Box 12" hidden="1">
              <a:extLst>
                <a:ext uri="{63B3BB69-23CF-44E3-9099-C40C66FF867C}">
                  <a14:compatExt spid="_x0000_s116748"/>
                </a:ext>
                <a:ext uri="{FF2B5EF4-FFF2-40B4-BE49-F238E27FC236}">
                  <a16:creationId xmlns:a16="http://schemas.microsoft.com/office/drawing/2014/main" id="{00000000-0008-0000-0600-00000C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259080</xdr:rowOff>
        </xdr:to>
        <xdr:sp macro="" textlink="">
          <xdr:nvSpPr>
            <xdr:cNvPr id="116749" name="Group Box 13" hidden="1">
              <a:extLst>
                <a:ext uri="{63B3BB69-23CF-44E3-9099-C40C66FF867C}">
                  <a14:compatExt spid="_x0000_s116749"/>
                </a:ext>
                <a:ext uri="{FF2B5EF4-FFF2-40B4-BE49-F238E27FC236}">
                  <a16:creationId xmlns:a16="http://schemas.microsoft.com/office/drawing/2014/main" id="{00000000-0008-0000-0600-00000DC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6750" name="Option Button 14" descr="Mensual" hidden="1">
              <a:extLst>
                <a:ext uri="{63B3BB69-23CF-44E3-9099-C40C66FF867C}">
                  <a14:compatExt spid="_x0000_s116750"/>
                </a:ext>
                <a:ext uri="{FF2B5EF4-FFF2-40B4-BE49-F238E27FC236}">
                  <a16:creationId xmlns:a16="http://schemas.microsoft.com/office/drawing/2014/main" id="{00000000-0008-0000-0600-00000E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6751" name="Option Button 15" hidden="1">
              <a:extLst>
                <a:ext uri="{63B3BB69-23CF-44E3-9099-C40C66FF867C}">
                  <a14:compatExt spid="_x0000_s116751"/>
                </a:ext>
                <a:ext uri="{FF2B5EF4-FFF2-40B4-BE49-F238E27FC236}">
                  <a16:creationId xmlns:a16="http://schemas.microsoft.com/office/drawing/2014/main" id="{00000000-0008-0000-0600-00000F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6752" name="Option Button 16" hidden="1">
              <a:extLst>
                <a:ext uri="{63B3BB69-23CF-44E3-9099-C40C66FF867C}">
                  <a14:compatExt spid="_x0000_s116752"/>
                </a:ext>
                <a:ext uri="{FF2B5EF4-FFF2-40B4-BE49-F238E27FC236}">
                  <a16:creationId xmlns:a16="http://schemas.microsoft.com/office/drawing/2014/main" id="{00000000-0008-0000-0600-000010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6753" name="Option Button 17" hidden="1">
              <a:extLst>
                <a:ext uri="{63B3BB69-23CF-44E3-9099-C40C66FF867C}">
                  <a14:compatExt spid="_x0000_s116753"/>
                </a:ext>
                <a:ext uri="{FF2B5EF4-FFF2-40B4-BE49-F238E27FC236}">
                  <a16:creationId xmlns:a16="http://schemas.microsoft.com/office/drawing/2014/main" id="{00000000-0008-0000-0600-000011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6754" name="Option Button 18" hidden="1">
              <a:extLst>
                <a:ext uri="{63B3BB69-23CF-44E3-9099-C40C66FF867C}">
                  <a14:compatExt spid="_x0000_s116754"/>
                </a:ext>
                <a:ext uri="{FF2B5EF4-FFF2-40B4-BE49-F238E27FC236}">
                  <a16:creationId xmlns:a16="http://schemas.microsoft.com/office/drawing/2014/main" id="{00000000-0008-0000-0600-000012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6755" name="Option Button 19" hidden="1">
              <a:extLst>
                <a:ext uri="{63B3BB69-23CF-44E3-9099-C40C66FF867C}">
                  <a14:compatExt spid="_x0000_s116755"/>
                </a:ext>
                <a:ext uri="{FF2B5EF4-FFF2-40B4-BE49-F238E27FC236}">
                  <a16:creationId xmlns:a16="http://schemas.microsoft.com/office/drawing/2014/main" id="{00000000-0008-0000-0600-000013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6756" name="Option Button 20" hidden="1">
              <a:extLst>
                <a:ext uri="{63B3BB69-23CF-44E3-9099-C40C66FF867C}">
                  <a14:compatExt spid="_x0000_s116756"/>
                </a:ext>
                <a:ext uri="{FF2B5EF4-FFF2-40B4-BE49-F238E27FC236}">
                  <a16:creationId xmlns:a16="http://schemas.microsoft.com/office/drawing/2014/main" id="{00000000-0008-0000-0600-000014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6757" name="Option Button 21" hidden="1">
              <a:extLst>
                <a:ext uri="{63B3BB69-23CF-44E3-9099-C40C66FF867C}">
                  <a14:compatExt spid="_x0000_s116757"/>
                </a:ext>
                <a:ext uri="{FF2B5EF4-FFF2-40B4-BE49-F238E27FC236}">
                  <a16:creationId xmlns:a16="http://schemas.microsoft.com/office/drawing/2014/main" id="{00000000-0008-0000-0600-000015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6758" name="Option Button 22" hidden="1">
              <a:extLst>
                <a:ext uri="{63B3BB69-23CF-44E3-9099-C40C66FF867C}">
                  <a14:compatExt spid="_x0000_s116758"/>
                </a:ext>
                <a:ext uri="{FF2B5EF4-FFF2-40B4-BE49-F238E27FC236}">
                  <a16:creationId xmlns:a16="http://schemas.microsoft.com/office/drawing/2014/main" id="{00000000-0008-0000-0600-000016C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383888</xdr:rowOff>
    </xdr:from>
    <xdr:to>
      <xdr:col>17</xdr:col>
      <xdr:colOff>365610</xdr:colOff>
      <xdr:row>58</xdr:row>
      <xdr:rowOff>79050</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7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7761" name="Check Box 1" hidden="1">
              <a:extLst>
                <a:ext uri="{63B3BB69-23CF-44E3-9099-C40C66FF867C}">
                  <a14:compatExt spid="_x0000_s117761"/>
                </a:ext>
                <a:ext uri="{FF2B5EF4-FFF2-40B4-BE49-F238E27FC236}">
                  <a16:creationId xmlns:a16="http://schemas.microsoft.com/office/drawing/2014/main" id="{00000000-0008-0000-0700-000001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7762" name="Check Box 2" hidden="1">
              <a:extLst>
                <a:ext uri="{63B3BB69-23CF-44E3-9099-C40C66FF867C}">
                  <a14:compatExt spid="_x0000_s117762"/>
                </a:ext>
                <a:ext uri="{FF2B5EF4-FFF2-40B4-BE49-F238E27FC236}">
                  <a16:creationId xmlns:a16="http://schemas.microsoft.com/office/drawing/2014/main" id="{00000000-0008-0000-0700-000002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7763" name="Check Box 3" hidden="1">
              <a:extLst>
                <a:ext uri="{63B3BB69-23CF-44E3-9099-C40C66FF867C}">
                  <a14:compatExt spid="_x0000_s117763"/>
                </a:ext>
                <a:ext uri="{FF2B5EF4-FFF2-40B4-BE49-F238E27FC236}">
                  <a16:creationId xmlns:a16="http://schemas.microsoft.com/office/drawing/2014/main" id="{00000000-0008-0000-0700-000003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7764" name="Check Box 4" hidden="1">
              <a:extLst>
                <a:ext uri="{63B3BB69-23CF-44E3-9099-C40C66FF867C}">
                  <a14:compatExt spid="_x0000_s117764"/>
                </a:ext>
                <a:ext uri="{FF2B5EF4-FFF2-40B4-BE49-F238E27FC236}">
                  <a16:creationId xmlns:a16="http://schemas.microsoft.com/office/drawing/2014/main" id="{00000000-0008-0000-0700-000004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7765" name="Check Box 5" hidden="1">
              <a:extLst>
                <a:ext uri="{63B3BB69-23CF-44E3-9099-C40C66FF867C}">
                  <a14:compatExt spid="_x0000_s117765"/>
                </a:ext>
                <a:ext uri="{FF2B5EF4-FFF2-40B4-BE49-F238E27FC236}">
                  <a16:creationId xmlns:a16="http://schemas.microsoft.com/office/drawing/2014/main" id="{00000000-0008-0000-0700-000005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7766" name="Check Box 6" hidden="1">
              <a:extLst>
                <a:ext uri="{63B3BB69-23CF-44E3-9099-C40C66FF867C}">
                  <a14:compatExt spid="_x0000_s117766"/>
                </a:ext>
                <a:ext uri="{FF2B5EF4-FFF2-40B4-BE49-F238E27FC236}">
                  <a16:creationId xmlns:a16="http://schemas.microsoft.com/office/drawing/2014/main" id="{00000000-0008-0000-0700-000006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7767" name="Check Box 7" hidden="1">
              <a:extLst>
                <a:ext uri="{63B3BB69-23CF-44E3-9099-C40C66FF867C}">
                  <a14:compatExt spid="_x0000_s117767"/>
                </a:ext>
                <a:ext uri="{FF2B5EF4-FFF2-40B4-BE49-F238E27FC236}">
                  <a16:creationId xmlns:a16="http://schemas.microsoft.com/office/drawing/2014/main" id="{00000000-0008-0000-0700-000007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7768" name="Check Box 8" hidden="1">
              <a:extLst>
                <a:ext uri="{63B3BB69-23CF-44E3-9099-C40C66FF867C}">
                  <a14:compatExt spid="_x0000_s117768"/>
                </a:ext>
                <a:ext uri="{FF2B5EF4-FFF2-40B4-BE49-F238E27FC236}">
                  <a16:creationId xmlns:a16="http://schemas.microsoft.com/office/drawing/2014/main" id="{00000000-0008-0000-0700-000008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7769" name="Check Box 9" hidden="1">
              <a:extLst>
                <a:ext uri="{63B3BB69-23CF-44E3-9099-C40C66FF867C}">
                  <a14:compatExt spid="_x0000_s117769"/>
                </a:ext>
                <a:ext uri="{FF2B5EF4-FFF2-40B4-BE49-F238E27FC236}">
                  <a16:creationId xmlns:a16="http://schemas.microsoft.com/office/drawing/2014/main" id="{00000000-0008-0000-0700-000009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7770" name="Check Box 10" hidden="1">
              <a:extLst>
                <a:ext uri="{63B3BB69-23CF-44E3-9099-C40C66FF867C}">
                  <a14:compatExt spid="_x0000_s117770"/>
                </a:ext>
                <a:ext uri="{FF2B5EF4-FFF2-40B4-BE49-F238E27FC236}">
                  <a16:creationId xmlns:a16="http://schemas.microsoft.com/office/drawing/2014/main" id="{00000000-0008-0000-0700-00000A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7771" name="Check Box 11" hidden="1">
              <a:extLst>
                <a:ext uri="{63B3BB69-23CF-44E3-9099-C40C66FF867C}">
                  <a14:compatExt spid="_x0000_s117771"/>
                </a:ext>
                <a:ext uri="{FF2B5EF4-FFF2-40B4-BE49-F238E27FC236}">
                  <a16:creationId xmlns:a16="http://schemas.microsoft.com/office/drawing/2014/main" id="{00000000-0008-0000-0700-00000B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7772" name="Check Box 12" hidden="1">
              <a:extLst>
                <a:ext uri="{63B3BB69-23CF-44E3-9099-C40C66FF867C}">
                  <a14:compatExt spid="_x0000_s117772"/>
                </a:ext>
                <a:ext uri="{FF2B5EF4-FFF2-40B4-BE49-F238E27FC236}">
                  <a16:creationId xmlns:a16="http://schemas.microsoft.com/office/drawing/2014/main" id="{00000000-0008-0000-0700-00000C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327660</xdr:rowOff>
        </xdr:to>
        <xdr:sp macro="" textlink="">
          <xdr:nvSpPr>
            <xdr:cNvPr id="117773" name="Group Box 13" hidden="1">
              <a:extLst>
                <a:ext uri="{63B3BB69-23CF-44E3-9099-C40C66FF867C}">
                  <a14:compatExt spid="_x0000_s117773"/>
                </a:ext>
                <a:ext uri="{FF2B5EF4-FFF2-40B4-BE49-F238E27FC236}">
                  <a16:creationId xmlns:a16="http://schemas.microsoft.com/office/drawing/2014/main" id="{00000000-0008-0000-0700-00000DC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7774" name="Option Button 14" descr="Mensual" hidden="1">
              <a:extLst>
                <a:ext uri="{63B3BB69-23CF-44E3-9099-C40C66FF867C}">
                  <a14:compatExt spid="_x0000_s117774"/>
                </a:ext>
                <a:ext uri="{FF2B5EF4-FFF2-40B4-BE49-F238E27FC236}">
                  <a16:creationId xmlns:a16="http://schemas.microsoft.com/office/drawing/2014/main" id="{00000000-0008-0000-0700-00000E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7775" name="Option Button 15" hidden="1">
              <a:extLst>
                <a:ext uri="{63B3BB69-23CF-44E3-9099-C40C66FF867C}">
                  <a14:compatExt spid="_x0000_s117775"/>
                </a:ext>
                <a:ext uri="{FF2B5EF4-FFF2-40B4-BE49-F238E27FC236}">
                  <a16:creationId xmlns:a16="http://schemas.microsoft.com/office/drawing/2014/main" id="{00000000-0008-0000-0700-00000F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7776" name="Option Button 16" hidden="1">
              <a:extLst>
                <a:ext uri="{63B3BB69-23CF-44E3-9099-C40C66FF867C}">
                  <a14:compatExt spid="_x0000_s117776"/>
                </a:ext>
                <a:ext uri="{FF2B5EF4-FFF2-40B4-BE49-F238E27FC236}">
                  <a16:creationId xmlns:a16="http://schemas.microsoft.com/office/drawing/2014/main" id="{00000000-0008-0000-0700-000010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7777" name="Option Button 17" hidden="1">
              <a:extLst>
                <a:ext uri="{63B3BB69-23CF-44E3-9099-C40C66FF867C}">
                  <a14:compatExt spid="_x0000_s117777"/>
                </a:ext>
                <a:ext uri="{FF2B5EF4-FFF2-40B4-BE49-F238E27FC236}">
                  <a16:creationId xmlns:a16="http://schemas.microsoft.com/office/drawing/2014/main" id="{00000000-0008-0000-0700-000011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7778" name="Option Button 18" hidden="1">
              <a:extLst>
                <a:ext uri="{63B3BB69-23CF-44E3-9099-C40C66FF867C}">
                  <a14:compatExt spid="_x0000_s117778"/>
                </a:ext>
                <a:ext uri="{FF2B5EF4-FFF2-40B4-BE49-F238E27FC236}">
                  <a16:creationId xmlns:a16="http://schemas.microsoft.com/office/drawing/2014/main" id="{00000000-0008-0000-0700-000012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7779" name="Option Button 19" hidden="1">
              <a:extLst>
                <a:ext uri="{63B3BB69-23CF-44E3-9099-C40C66FF867C}">
                  <a14:compatExt spid="_x0000_s117779"/>
                </a:ext>
                <a:ext uri="{FF2B5EF4-FFF2-40B4-BE49-F238E27FC236}">
                  <a16:creationId xmlns:a16="http://schemas.microsoft.com/office/drawing/2014/main" id="{00000000-0008-0000-0700-000013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7780" name="Option Button 20" hidden="1">
              <a:extLst>
                <a:ext uri="{63B3BB69-23CF-44E3-9099-C40C66FF867C}">
                  <a14:compatExt spid="_x0000_s117780"/>
                </a:ext>
                <a:ext uri="{FF2B5EF4-FFF2-40B4-BE49-F238E27FC236}">
                  <a16:creationId xmlns:a16="http://schemas.microsoft.com/office/drawing/2014/main" id="{00000000-0008-0000-0700-000014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7781" name="Option Button 21" hidden="1">
              <a:extLst>
                <a:ext uri="{63B3BB69-23CF-44E3-9099-C40C66FF867C}">
                  <a14:compatExt spid="_x0000_s117781"/>
                </a:ext>
                <a:ext uri="{FF2B5EF4-FFF2-40B4-BE49-F238E27FC236}">
                  <a16:creationId xmlns:a16="http://schemas.microsoft.com/office/drawing/2014/main" id="{00000000-0008-0000-0700-000015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7782" name="Option Button 22" hidden="1">
              <a:extLst>
                <a:ext uri="{63B3BB69-23CF-44E3-9099-C40C66FF867C}">
                  <a14:compatExt spid="_x0000_s117782"/>
                </a:ext>
                <a:ext uri="{FF2B5EF4-FFF2-40B4-BE49-F238E27FC236}">
                  <a16:creationId xmlns:a16="http://schemas.microsoft.com/office/drawing/2014/main" id="{00000000-0008-0000-0700-000016C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1</xdr:col>
      <xdr:colOff>143527</xdr:colOff>
      <xdr:row>22</xdr:row>
      <xdr:rowOff>228204</xdr:rowOff>
    </xdr:from>
    <xdr:to>
      <xdr:col>17</xdr:col>
      <xdr:colOff>404486</xdr:colOff>
      <xdr:row>38</xdr:row>
      <xdr:rowOff>182671</xdr:rowOff>
    </xdr:to>
    <xdr:graphicFrame macro="">
      <xdr:nvGraphicFramePr>
        <xdr:cNvPr id="2" name="1 Gráfico">
          <a:extLst>
            <a:ext uri="{FF2B5EF4-FFF2-40B4-BE49-F238E27FC236}">
              <a16:creationId xmlns:a16="http://schemas.microsoft.com/office/drawing/2014/main" id="{00000000-0008-0000-08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16</xdr:col>
      <xdr:colOff>443690</xdr:colOff>
      <xdr:row>54</xdr:row>
      <xdr:rowOff>310619</xdr:rowOff>
    </xdr:from>
    <xdr:to>
      <xdr:col>17</xdr:col>
      <xdr:colOff>365610</xdr:colOff>
      <xdr:row>58</xdr:row>
      <xdr:rowOff>5780</xdr:rowOff>
    </xdr:to>
    <xdr:pic>
      <xdr:nvPicPr>
        <xdr:cNvPr id="3" name="Picture 32" descr="C:\Documents and Settings\arodriguez\Configuración local\Archivos temporales de Internet\Content.IE5\O7IZA3OL\MC900442150[1].png">
          <a:hlinkClick xmlns:r="http://schemas.openxmlformats.org/officeDocument/2006/relationships" r:id="rId2"/>
          <a:extLst>
            <a:ext uri="{FF2B5EF4-FFF2-40B4-BE49-F238E27FC236}">
              <a16:creationId xmlns:a16="http://schemas.microsoft.com/office/drawing/2014/main" id="{00000000-0008-0000-0800-000003000000}"/>
            </a:ext>
          </a:extLst>
        </xdr:cNvPr>
        <xdr:cNvPicPr preferRelativeResize="0">
          <a:picLocks noChangeAspect="1" noChangeArrowheads="1"/>
        </xdr:cNvPicPr>
      </xdr:nvPicPr>
      <xdr:blipFill>
        <a:blip xmlns:r="http://schemas.openxmlformats.org/officeDocument/2006/relationships" r:embed="rId3" cstate="print"/>
        <a:srcRect/>
        <a:stretch>
          <a:fillRect/>
        </a:stretch>
      </xdr:blipFill>
      <xdr:spPr bwMode="auto">
        <a:xfrm>
          <a:off x="9330515" y="14289900"/>
          <a:ext cx="502945" cy="510892"/>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9</xdr:col>
          <xdr:colOff>304800</xdr:colOff>
          <xdr:row>11</xdr:row>
          <xdr:rowOff>114300</xdr:rowOff>
        </xdr:from>
        <xdr:to>
          <xdr:col>10</xdr:col>
          <xdr:colOff>45720</xdr:colOff>
          <xdr:row>13</xdr:row>
          <xdr:rowOff>0</xdr:rowOff>
        </xdr:to>
        <xdr:sp macro="" textlink="">
          <xdr:nvSpPr>
            <xdr:cNvPr id="118785" name="Check Box 1" hidden="1">
              <a:extLst>
                <a:ext uri="{63B3BB69-23CF-44E3-9099-C40C66FF867C}">
                  <a14:compatExt spid="_x0000_s118785"/>
                </a:ext>
                <a:ext uri="{FF2B5EF4-FFF2-40B4-BE49-F238E27FC236}">
                  <a16:creationId xmlns:a16="http://schemas.microsoft.com/office/drawing/2014/main" id="{00000000-0008-0000-0800-000001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12</xdr:row>
          <xdr:rowOff>160020</xdr:rowOff>
        </xdr:from>
        <xdr:to>
          <xdr:col>10</xdr:col>
          <xdr:colOff>45720</xdr:colOff>
          <xdr:row>14</xdr:row>
          <xdr:rowOff>7620</xdr:rowOff>
        </xdr:to>
        <xdr:sp macro="" textlink="">
          <xdr:nvSpPr>
            <xdr:cNvPr id="118786" name="Check Box 2" hidden="1">
              <a:extLst>
                <a:ext uri="{63B3BB69-23CF-44E3-9099-C40C66FF867C}">
                  <a14:compatExt spid="_x0000_s118786"/>
                </a:ext>
                <a:ext uri="{FF2B5EF4-FFF2-40B4-BE49-F238E27FC236}">
                  <a16:creationId xmlns:a16="http://schemas.microsoft.com/office/drawing/2014/main" id="{00000000-0008-0000-0800-000002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11</xdr:row>
          <xdr:rowOff>137160</xdr:rowOff>
        </xdr:from>
        <xdr:to>
          <xdr:col>11</xdr:col>
          <xdr:colOff>106680</xdr:colOff>
          <xdr:row>13</xdr:row>
          <xdr:rowOff>7620</xdr:rowOff>
        </xdr:to>
        <xdr:sp macro="" textlink="">
          <xdr:nvSpPr>
            <xdr:cNvPr id="118787" name="Check Box 3" hidden="1">
              <a:extLst>
                <a:ext uri="{63B3BB69-23CF-44E3-9099-C40C66FF867C}">
                  <a14:compatExt spid="_x0000_s118787"/>
                </a:ext>
                <a:ext uri="{FF2B5EF4-FFF2-40B4-BE49-F238E27FC236}">
                  <a16:creationId xmlns:a16="http://schemas.microsoft.com/office/drawing/2014/main" id="{00000000-0008-0000-0800-000003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464820</xdr:colOff>
          <xdr:row>12</xdr:row>
          <xdr:rowOff>160020</xdr:rowOff>
        </xdr:from>
        <xdr:to>
          <xdr:col>11</xdr:col>
          <xdr:colOff>106680</xdr:colOff>
          <xdr:row>14</xdr:row>
          <xdr:rowOff>7620</xdr:rowOff>
        </xdr:to>
        <xdr:sp macro="" textlink="">
          <xdr:nvSpPr>
            <xdr:cNvPr id="118788" name="Check Box 4" hidden="1">
              <a:extLst>
                <a:ext uri="{63B3BB69-23CF-44E3-9099-C40C66FF867C}">
                  <a14:compatExt spid="_x0000_s118788"/>
                </a:ext>
                <a:ext uri="{FF2B5EF4-FFF2-40B4-BE49-F238E27FC236}">
                  <a16:creationId xmlns:a16="http://schemas.microsoft.com/office/drawing/2014/main" id="{00000000-0008-0000-0800-000004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12</xdr:row>
          <xdr:rowOff>160020</xdr:rowOff>
        </xdr:from>
        <xdr:to>
          <xdr:col>12</xdr:col>
          <xdr:colOff>533400</xdr:colOff>
          <xdr:row>14</xdr:row>
          <xdr:rowOff>7620</xdr:rowOff>
        </xdr:to>
        <xdr:sp macro="" textlink="">
          <xdr:nvSpPr>
            <xdr:cNvPr id="118789" name="Check Box 5" hidden="1">
              <a:extLst>
                <a:ext uri="{63B3BB69-23CF-44E3-9099-C40C66FF867C}">
                  <a14:compatExt spid="_x0000_s118789"/>
                </a:ext>
                <a:ext uri="{FF2B5EF4-FFF2-40B4-BE49-F238E27FC236}">
                  <a16:creationId xmlns:a16="http://schemas.microsoft.com/office/drawing/2014/main" id="{00000000-0008-0000-0800-000005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11</xdr:row>
          <xdr:rowOff>121920</xdr:rowOff>
        </xdr:from>
        <xdr:to>
          <xdr:col>12</xdr:col>
          <xdr:colOff>533400</xdr:colOff>
          <xdr:row>13</xdr:row>
          <xdr:rowOff>0</xdr:rowOff>
        </xdr:to>
        <xdr:sp macro="" textlink="">
          <xdr:nvSpPr>
            <xdr:cNvPr id="118790" name="Check Box 6" hidden="1">
              <a:extLst>
                <a:ext uri="{63B3BB69-23CF-44E3-9099-C40C66FF867C}">
                  <a14:compatExt spid="_x0000_s118790"/>
                </a:ext>
                <a:ext uri="{FF2B5EF4-FFF2-40B4-BE49-F238E27FC236}">
                  <a16:creationId xmlns:a16="http://schemas.microsoft.com/office/drawing/2014/main" id="{00000000-0008-0000-0800-000006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12</xdr:row>
          <xdr:rowOff>175260</xdr:rowOff>
        </xdr:from>
        <xdr:to>
          <xdr:col>14</xdr:col>
          <xdr:colOff>381000</xdr:colOff>
          <xdr:row>14</xdr:row>
          <xdr:rowOff>7620</xdr:rowOff>
        </xdr:to>
        <xdr:sp macro="" textlink="">
          <xdr:nvSpPr>
            <xdr:cNvPr id="118791" name="Check Box 7" hidden="1">
              <a:extLst>
                <a:ext uri="{63B3BB69-23CF-44E3-9099-C40C66FF867C}">
                  <a14:compatExt spid="_x0000_s118791"/>
                </a:ext>
                <a:ext uri="{FF2B5EF4-FFF2-40B4-BE49-F238E27FC236}">
                  <a16:creationId xmlns:a16="http://schemas.microsoft.com/office/drawing/2014/main" id="{00000000-0008-0000-0800-000007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11</xdr:row>
          <xdr:rowOff>121920</xdr:rowOff>
        </xdr:from>
        <xdr:to>
          <xdr:col>14</xdr:col>
          <xdr:colOff>365760</xdr:colOff>
          <xdr:row>13</xdr:row>
          <xdr:rowOff>0</xdr:rowOff>
        </xdr:to>
        <xdr:sp macro="" textlink="">
          <xdr:nvSpPr>
            <xdr:cNvPr id="118792" name="Check Box 8" hidden="1">
              <a:extLst>
                <a:ext uri="{63B3BB69-23CF-44E3-9099-C40C66FF867C}">
                  <a14:compatExt spid="_x0000_s118792"/>
                </a:ext>
                <a:ext uri="{FF2B5EF4-FFF2-40B4-BE49-F238E27FC236}">
                  <a16:creationId xmlns:a16="http://schemas.microsoft.com/office/drawing/2014/main" id="{00000000-0008-0000-0800-000008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259080</xdr:colOff>
          <xdr:row>11</xdr:row>
          <xdr:rowOff>106680</xdr:rowOff>
        </xdr:from>
        <xdr:to>
          <xdr:col>16</xdr:col>
          <xdr:colOff>563880</xdr:colOff>
          <xdr:row>12</xdr:row>
          <xdr:rowOff>182880</xdr:rowOff>
        </xdr:to>
        <xdr:sp macro="" textlink="">
          <xdr:nvSpPr>
            <xdr:cNvPr id="118793" name="Check Box 9" hidden="1">
              <a:extLst>
                <a:ext uri="{63B3BB69-23CF-44E3-9099-C40C66FF867C}">
                  <a14:compatExt spid="_x0000_s118793"/>
                </a:ext>
                <a:ext uri="{FF2B5EF4-FFF2-40B4-BE49-F238E27FC236}">
                  <a16:creationId xmlns:a16="http://schemas.microsoft.com/office/drawing/2014/main" id="{00000000-0008-0000-0800-000009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266700</xdr:colOff>
          <xdr:row>12</xdr:row>
          <xdr:rowOff>182880</xdr:rowOff>
        </xdr:from>
        <xdr:to>
          <xdr:col>16</xdr:col>
          <xdr:colOff>571500</xdr:colOff>
          <xdr:row>14</xdr:row>
          <xdr:rowOff>38100</xdr:rowOff>
        </xdr:to>
        <xdr:sp macro="" textlink="">
          <xdr:nvSpPr>
            <xdr:cNvPr id="118794" name="Check Box 10" hidden="1">
              <a:extLst>
                <a:ext uri="{63B3BB69-23CF-44E3-9099-C40C66FF867C}">
                  <a14:compatExt spid="_x0000_s118794"/>
                </a:ext>
                <a:ext uri="{FF2B5EF4-FFF2-40B4-BE49-F238E27FC236}">
                  <a16:creationId xmlns:a16="http://schemas.microsoft.com/office/drawing/2014/main" id="{00000000-0008-0000-0800-00000A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388620</xdr:colOff>
          <xdr:row>11</xdr:row>
          <xdr:rowOff>114300</xdr:rowOff>
        </xdr:from>
        <xdr:to>
          <xdr:col>18</xdr:col>
          <xdr:colOff>45720</xdr:colOff>
          <xdr:row>13</xdr:row>
          <xdr:rowOff>0</xdr:rowOff>
        </xdr:to>
        <xdr:sp macro="" textlink="">
          <xdr:nvSpPr>
            <xdr:cNvPr id="118795" name="Check Box 11" hidden="1">
              <a:extLst>
                <a:ext uri="{63B3BB69-23CF-44E3-9099-C40C66FF867C}">
                  <a14:compatExt spid="_x0000_s118795"/>
                </a:ext>
                <a:ext uri="{FF2B5EF4-FFF2-40B4-BE49-F238E27FC236}">
                  <a16:creationId xmlns:a16="http://schemas.microsoft.com/office/drawing/2014/main" id="{00000000-0008-0000-0800-00000B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403860</xdr:colOff>
          <xdr:row>12</xdr:row>
          <xdr:rowOff>160020</xdr:rowOff>
        </xdr:from>
        <xdr:to>
          <xdr:col>18</xdr:col>
          <xdr:colOff>68580</xdr:colOff>
          <xdr:row>14</xdr:row>
          <xdr:rowOff>7620</xdr:rowOff>
        </xdr:to>
        <xdr:sp macro="" textlink="">
          <xdr:nvSpPr>
            <xdr:cNvPr id="118796" name="Check Box 12" hidden="1">
              <a:extLst>
                <a:ext uri="{63B3BB69-23CF-44E3-9099-C40C66FF867C}">
                  <a14:compatExt spid="_x0000_s118796"/>
                </a:ext>
                <a:ext uri="{FF2B5EF4-FFF2-40B4-BE49-F238E27FC236}">
                  <a16:creationId xmlns:a16="http://schemas.microsoft.com/office/drawing/2014/main" id="{00000000-0008-0000-0800-00000C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xdr:row>
          <xdr:rowOff>144780</xdr:rowOff>
        </xdr:from>
        <xdr:to>
          <xdr:col>2</xdr:col>
          <xdr:colOff>556260</xdr:colOff>
          <xdr:row>9</xdr:row>
          <xdr:rowOff>327660</xdr:rowOff>
        </xdr:to>
        <xdr:sp macro="" textlink="">
          <xdr:nvSpPr>
            <xdr:cNvPr id="118797" name="Group Box 13" hidden="1">
              <a:extLst>
                <a:ext uri="{63B3BB69-23CF-44E3-9099-C40C66FF867C}">
                  <a14:compatExt spid="_x0000_s118797"/>
                </a:ext>
                <a:ext uri="{FF2B5EF4-FFF2-40B4-BE49-F238E27FC236}">
                  <a16:creationId xmlns:a16="http://schemas.microsoft.com/office/drawing/2014/main" id="{00000000-0008-0000-0800-00000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s-CO" sz="800" b="0" i="0" u="none" strike="noStrike" baseline="0">
                  <a:solidFill>
                    <a:srgbClr val="000000"/>
                  </a:solidFill>
                  <a:latin typeface="Tahoma"/>
                  <a:ea typeface="Tahoma"/>
                  <a:cs typeface="Tahoma"/>
                </a:rPr>
                <a:t>Mide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11</xdr:row>
          <xdr:rowOff>30480</xdr:rowOff>
        </xdr:from>
        <xdr:to>
          <xdr:col>4</xdr:col>
          <xdr:colOff>152400</xdr:colOff>
          <xdr:row>12</xdr:row>
          <xdr:rowOff>76200</xdr:rowOff>
        </xdr:to>
        <xdr:sp macro="" textlink="">
          <xdr:nvSpPr>
            <xdr:cNvPr id="118798" name="Option Button 14" descr="Mensual" hidden="1">
              <a:extLst>
                <a:ext uri="{63B3BB69-23CF-44E3-9099-C40C66FF867C}">
                  <a14:compatExt spid="_x0000_s118798"/>
                </a:ext>
                <a:ext uri="{FF2B5EF4-FFF2-40B4-BE49-F238E27FC236}">
                  <a16:creationId xmlns:a16="http://schemas.microsoft.com/office/drawing/2014/main" id="{00000000-0008-0000-0800-00000E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12</xdr:row>
          <xdr:rowOff>114300</xdr:rowOff>
        </xdr:from>
        <xdr:to>
          <xdr:col>4</xdr:col>
          <xdr:colOff>487680</xdr:colOff>
          <xdr:row>13</xdr:row>
          <xdr:rowOff>144780</xdr:rowOff>
        </xdr:to>
        <xdr:sp macro="" textlink="">
          <xdr:nvSpPr>
            <xdr:cNvPr id="118799" name="Option Button 15" hidden="1">
              <a:extLst>
                <a:ext uri="{63B3BB69-23CF-44E3-9099-C40C66FF867C}">
                  <a14:compatExt spid="_x0000_s118799"/>
                </a:ext>
                <a:ext uri="{FF2B5EF4-FFF2-40B4-BE49-F238E27FC236}">
                  <a16:creationId xmlns:a16="http://schemas.microsoft.com/office/drawing/2014/main" id="{00000000-0008-0000-0800-00000F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Bimensual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594360</xdr:colOff>
          <xdr:row>11</xdr:row>
          <xdr:rowOff>7620</xdr:rowOff>
        </xdr:from>
        <xdr:to>
          <xdr:col>6</xdr:col>
          <xdr:colOff>114300</xdr:colOff>
          <xdr:row>12</xdr:row>
          <xdr:rowOff>106680</xdr:rowOff>
        </xdr:to>
        <xdr:sp macro="" textlink="">
          <xdr:nvSpPr>
            <xdr:cNvPr id="118800" name="Option Button 16" hidden="1">
              <a:extLst>
                <a:ext uri="{63B3BB69-23CF-44E3-9099-C40C66FF867C}">
                  <a14:compatExt spid="_x0000_s118800"/>
                </a:ext>
                <a:ext uri="{FF2B5EF4-FFF2-40B4-BE49-F238E27FC236}">
                  <a16:creationId xmlns:a16="http://schemas.microsoft.com/office/drawing/2014/main" id="{00000000-0008-0000-0800-000010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Trimestral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601980</xdr:colOff>
          <xdr:row>12</xdr:row>
          <xdr:rowOff>114300</xdr:rowOff>
        </xdr:from>
        <xdr:to>
          <xdr:col>6</xdr:col>
          <xdr:colOff>68580</xdr:colOff>
          <xdr:row>13</xdr:row>
          <xdr:rowOff>152400</xdr:rowOff>
        </xdr:to>
        <xdr:sp macro="" textlink="">
          <xdr:nvSpPr>
            <xdr:cNvPr id="118801" name="Option Button 17" hidden="1">
              <a:extLst>
                <a:ext uri="{63B3BB69-23CF-44E3-9099-C40C66FF867C}">
                  <a14:compatExt spid="_x0000_s118801"/>
                </a:ext>
                <a:ext uri="{FF2B5EF4-FFF2-40B4-BE49-F238E27FC236}">
                  <a16:creationId xmlns:a16="http://schemas.microsoft.com/office/drawing/2014/main" id="{00000000-0008-0000-0800-000011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Cuatrimestral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11</xdr:row>
          <xdr:rowOff>0</xdr:rowOff>
        </xdr:from>
        <xdr:to>
          <xdr:col>7</xdr:col>
          <xdr:colOff>487680</xdr:colOff>
          <xdr:row>12</xdr:row>
          <xdr:rowOff>106680</xdr:rowOff>
        </xdr:to>
        <xdr:sp macro="" textlink="">
          <xdr:nvSpPr>
            <xdr:cNvPr id="118802" name="Option Button 18" hidden="1">
              <a:extLst>
                <a:ext uri="{63B3BB69-23CF-44E3-9099-C40C66FF867C}">
                  <a14:compatExt spid="_x0000_s118802"/>
                </a:ext>
                <a:ext uri="{FF2B5EF4-FFF2-40B4-BE49-F238E27FC236}">
                  <a16:creationId xmlns:a16="http://schemas.microsoft.com/office/drawing/2014/main" id="{00000000-0008-0000-0800-000012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Semestral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12</xdr:row>
          <xdr:rowOff>106680</xdr:rowOff>
        </xdr:from>
        <xdr:to>
          <xdr:col>7</xdr:col>
          <xdr:colOff>449580</xdr:colOff>
          <xdr:row>14</xdr:row>
          <xdr:rowOff>0</xdr:rowOff>
        </xdr:to>
        <xdr:sp macro="" textlink="">
          <xdr:nvSpPr>
            <xdr:cNvPr id="118803" name="Option Button 19" hidden="1">
              <a:extLst>
                <a:ext uri="{63B3BB69-23CF-44E3-9099-C40C66FF867C}">
                  <a14:compatExt spid="_x0000_s118803"/>
                </a:ext>
                <a:ext uri="{FF2B5EF4-FFF2-40B4-BE49-F238E27FC236}">
                  <a16:creationId xmlns:a16="http://schemas.microsoft.com/office/drawing/2014/main" id="{00000000-0008-0000-0800-000013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   Anual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7</xdr:row>
          <xdr:rowOff>76200</xdr:rowOff>
        </xdr:from>
        <xdr:to>
          <xdr:col>2</xdr:col>
          <xdr:colOff>426720</xdr:colOff>
          <xdr:row>8</xdr:row>
          <xdr:rowOff>0</xdr:rowOff>
        </xdr:to>
        <xdr:sp macro="" textlink="">
          <xdr:nvSpPr>
            <xdr:cNvPr id="118804" name="Option Button 20" hidden="1">
              <a:extLst>
                <a:ext uri="{63B3BB69-23CF-44E3-9099-C40C66FF867C}">
                  <a14:compatExt spid="_x0000_s118804"/>
                </a:ext>
                <a:ext uri="{FF2B5EF4-FFF2-40B4-BE49-F238E27FC236}">
                  <a16:creationId xmlns:a16="http://schemas.microsoft.com/office/drawing/2014/main" id="{00000000-0008-0000-0800-000014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Eficiencia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76200</xdr:rowOff>
        </xdr:from>
        <xdr:to>
          <xdr:col>2</xdr:col>
          <xdr:colOff>449580</xdr:colOff>
          <xdr:row>8</xdr:row>
          <xdr:rowOff>304800</xdr:rowOff>
        </xdr:to>
        <xdr:sp macro="" textlink="">
          <xdr:nvSpPr>
            <xdr:cNvPr id="118805" name="Option Button 21" hidden="1">
              <a:extLst>
                <a:ext uri="{63B3BB69-23CF-44E3-9099-C40C66FF867C}">
                  <a14:compatExt spid="_x0000_s118805"/>
                </a:ext>
                <a:ext uri="{FF2B5EF4-FFF2-40B4-BE49-F238E27FC236}">
                  <a16:creationId xmlns:a16="http://schemas.microsoft.com/office/drawing/2014/main" id="{00000000-0008-0000-0800-000015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Eficacia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121920</xdr:colOff>
          <xdr:row>9</xdr:row>
          <xdr:rowOff>30480</xdr:rowOff>
        </xdr:from>
        <xdr:to>
          <xdr:col>2</xdr:col>
          <xdr:colOff>426720</xdr:colOff>
          <xdr:row>9</xdr:row>
          <xdr:rowOff>251460</xdr:rowOff>
        </xdr:to>
        <xdr:sp macro="" textlink="">
          <xdr:nvSpPr>
            <xdr:cNvPr id="118806" name="Option Button 22" hidden="1">
              <a:extLst>
                <a:ext uri="{63B3BB69-23CF-44E3-9099-C40C66FF867C}">
                  <a14:compatExt spid="_x0000_s118806"/>
                </a:ext>
                <a:ext uri="{FF2B5EF4-FFF2-40B4-BE49-F238E27FC236}">
                  <a16:creationId xmlns:a16="http://schemas.microsoft.com/office/drawing/2014/main" id="{00000000-0008-0000-0800-000016D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s-CO" sz="800" b="0" i="0" u="none" strike="noStrike" baseline="0">
                  <a:solidFill>
                    <a:srgbClr val="000000"/>
                  </a:solidFill>
                  <a:latin typeface="Segoe UI"/>
                  <a:cs typeface="Segoe UI"/>
                </a:rPr>
                <a:t>Efectividad </a:t>
              </a:r>
            </a:p>
          </xdr:txBody>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80.xml"/><Relationship Id="rId13" Type="http://schemas.openxmlformats.org/officeDocument/2006/relationships/ctrlProp" Target="../ctrlProps/ctrlProp185.xml"/><Relationship Id="rId18" Type="http://schemas.openxmlformats.org/officeDocument/2006/relationships/ctrlProp" Target="../ctrlProps/ctrlProp190.xml"/><Relationship Id="rId26" Type="http://schemas.openxmlformats.org/officeDocument/2006/relationships/ctrlProp" Target="../ctrlProps/ctrlProp198.xml"/><Relationship Id="rId3" Type="http://schemas.openxmlformats.org/officeDocument/2006/relationships/vmlDrawing" Target="../drawings/vmlDrawing17.vml"/><Relationship Id="rId21" Type="http://schemas.openxmlformats.org/officeDocument/2006/relationships/ctrlProp" Target="../ctrlProps/ctrlProp193.xml"/><Relationship Id="rId7" Type="http://schemas.openxmlformats.org/officeDocument/2006/relationships/ctrlProp" Target="../ctrlProps/ctrlProp179.xml"/><Relationship Id="rId12" Type="http://schemas.openxmlformats.org/officeDocument/2006/relationships/ctrlProp" Target="../ctrlProps/ctrlProp184.xml"/><Relationship Id="rId17" Type="http://schemas.openxmlformats.org/officeDocument/2006/relationships/ctrlProp" Target="../ctrlProps/ctrlProp189.xml"/><Relationship Id="rId25" Type="http://schemas.openxmlformats.org/officeDocument/2006/relationships/ctrlProp" Target="../ctrlProps/ctrlProp197.xml"/><Relationship Id="rId2" Type="http://schemas.openxmlformats.org/officeDocument/2006/relationships/drawing" Target="../drawings/drawing10.xml"/><Relationship Id="rId16" Type="http://schemas.openxmlformats.org/officeDocument/2006/relationships/ctrlProp" Target="../ctrlProps/ctrlProp188.xml"/><Relationship Id="rId20" Type="http://schemas.openxmlformats.org/officeDocument/2006/relationships/ctrlProp" Target="../ctrlProps/ctrlProp192.xml"/><Relationship Id="rId1" Type="http://schemas.openxmlformats.org/officeDocument/2006/relationships/printerSettings" Target="../printerSettings/printerSettings10.bin"/><Relationship Id="rId6" Type="http://schemas.openxmlformats.org/officeDocument/2006/relationships/ctrlProp" Target="../ctrlProps/ctrlProp178.xml"/><Relationship Id="rId11" Type="http://schemas.openxmlformats.org/officeDocument/2006/relationships/ctrlProp" Target="../ctrlProps/ctrlProp183.xml"/><Relationship Id="rId24" Type="http://schemas.openxmlformats.org/officeDocument/2006/relationships/ctrlProp" Target="../ctrlProps/ctrlProp196.xml"/><Relationship Id="rId5" Type="http://schemas.openxmlformats.org/officeDocument/2006/relationships/ctrlProp" Target="../ctrlProps/ctrlProp177.xml"/><Relationship Id="rId15" Type="http://schemas.openxmlformats.org/officeDocument/2006/relationships/ctrlProp" Target="../ctrlProps/ctrlProp187.xml"/><Relationship Id="rId23" Type="http://schemas.openxmlformats.org/officeDocument/2006/relationships/ctrlProp" Target="../ctrlProps/ctrlProp195.xml"/><Relationship Id="rId10" Type="http://schemas.openxmlformats.org/officeDocument/2006/relationships/ctrlProp" Target="../ctrlProps/ctrlProp182.xml"/><Relationship Id="rId19" Type="http://schemas.openxmlformats.org/officeDocument/2006/relationships/ctrlProp" Target="../ctrlProps/ctrlProp191.xml"/><Relationship Id="rId4" Type="http://schemas.openxmlformats.org/officeDocument/2006/relationships/vmlDrawing" Target="../drawings/vmlDrawing18.vml"/><Relationship Id="rId9" Type="http://schemas.openxmlformats.org/officeDocument/2006/relationships/ctrlProp" Target="../ctrlProps/ctrlProp181.xml"/><Relationship Id="rId14" Type="http://schemas.openxmlformats.org/officeDocument/2006/relationships/ctrlProp" Target="../ctrlProps/ctrlProp186.xml"/><Relationship Id="rId22" Type="http://schemas.openxmlformats.org/officeDocument/2006/relationships/ctrlProp" Target="../ctrlProps/ctrlProp194.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02.xml"/><Relationship Id="rId13" Type="http://schemas.openxmlformats.org/officeDocument/2006/relationships/ctrlProp" Target="../ctrlProps/ctrlProp207.xml"/><Relationship Id="rId18" Type="http://schemas.openxmlformats.org/officeDocument/2006/relationships/ctrlProp" Target="../ctrlProps/ctrlProp212.xml"/><Relationship Id="rId26" Type="http://schemas.openxmlformats.org/officeDocument/2006/relationships/ctrlProp" Target="../ctrlProps/ctrlProp220.xml"/><Relationship Id="rId3" Type="http://schemas.openxmlformats.org/officeDocument/2006/relationships/vmlDrawing" Target="../drawings/vmlDrawing19.vml"/><Relationship Id="rId21" Type="http://schemas.openxmlformats.org/officeDocument/2006/relationships/ctrlProp" Target="../ctrlProps/ctrlProp215.xml"/><Relationship Id="rId7" Type="http://schemas.openxmlformats.org/officeDocument/2006/relationships/ctrlProp" Target="../ctrlProps/ctrlProp201.xml"/><Relationship Id="rId12" Type="http://schemas.openxmlformats.org/officeDocument/2006/relationships/ctrlProp" Target="../ctrlProps/ctrlProp206.xml"/><Relationship Id="rId17" Type="http://schemas.openxmlformats.org/officeDocument/2006/relationships/ctrlProp" Target="../ctrlProps/ctrlProp211.xml"/><Relationship Id="rId25" Type="http://schemas.openxmlformats.org/officeDocument/2006/relationships/ctrlProp" Target="../ctrlProps/ctrlProp219.xml"/><Relationship Id="rId2" Type="http://schemas.openxmlformats.org/officeDocument/2006/relationships/drawing" Target="../drawings/drawing11.xml"/><Relationship Id="rId16" Type="http://schemas.openxmlformats.org/officeDocument/2006/relationships/ctrlProp" Target="../ctrlProps/ctrlProp210.xml"/><Relationship Id="rId20" Type="http://schemas.openxmlformats.org/officeDocument/2006/relationships/ctrlProp" Target="../ctrlProps/ctrlProp214.xml"/><Relationship Id="rId1" Type="http://schemas.openxmlformats.org/officeDocument/2006/relationships/printerSettings" Target="../printerSettings/printerSettings11.bin"/><Relationship Id="rId6" Type="http://schemas.openxmlformats.org/officeDocument/2006/relationships/ctrlProp" Target="../ctrlProps/ctrlProp200.xml"/><Relationship Id="rId11" Type="http://schemas.openxmlformats.org/officeDocument/2006/relationships/ctrlProp" Target="../ctrlProps/ctrlProp205.xml"/><Relationship Id="rId24" Type="http://schemas.openxmlformats.org/officeDocument/2006/relationships/ctrlProp" Target="../ctrlProps/ctrlProp218.xml"/><Relationship Id="rId5" Type="http://schemas.openxmlformats.org/officeDocument/2006/relationships/ctrlProp" Target="../ctrlProps/ctrlProp199.xml"/><Relationship Id="rId15" Type="http://schemas.openxmlformats.org/officeDocument/2006/relationships/ctrlProp" Target="../ctrlProps/ctrlProp209.xml"/><Relationship Id="rId23" Type="http://schemas.openxmlformats.org/officeDocument/2006/relationships/ctrlProp" Target="../ctrlProps/ctrlProp217.xml"/><Relationship Id="rId10" Type="http://schemas.openxmlformats.org/officeDocument/2006/relationships/ctrlProp" Target="../ctrlProps/ctrlProp204.xml"/><Relationship Id="rId19" Type="http://schemas.openxmlformats.org/officeDocument/2006/relationships/ctrlProp" Target="../ctrlProps/ctrlProp213.xml"/><Relationship Id="rId4" Type="http://schemas.openxmlformats.org/officeDocument/2006/relationships/vmlDrawing" Target="../drawings/vmlDrawing20.vml"/><Relationship Id="rId9" Type="http://schemas.openxmlformats.org/officeDocument/2006/relationships/ctrlProp" Target="../ctrlProps/ctrlProp203.xml"/><Relationship Id="rId14" Type="http://schemas.openxmlformats.org/officeDocument/2006/relationships/ctrlProp" Target="../ctrlProps/ctrlProp208.xml"/><Relationship Id="rId22" Type="http://schemas.openxmlformats.org/officeDocument/2006/relationships/ctrlProp" Target="../ctrlProps/ctrlProp21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drawing" Target="../drawings/drawing2.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2.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26" Type="http://schemas.openxmlformats.org/officeDocument/2006/relationships/ctrlProp" Target="../ctrlProps/ctrlProp44.xml"/><Relationship Id="rId3" Type="http://schemas.openxmlformats.org/officeDocument/2006/relationships/vmlDrawing" Target="../drawings/vmlDrawing3.vml"/><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5" Type="http://schemas.openxmlformats.org/officeDocument/2006/relationships/ctrlProp" Target="../ctrlProps/ctrlProp43.xml"/><Relationship Id="rId2" Type="http://schemas.openxmlformats.org/officeDocument/2006/relationships/drawing" Target="../drawings/drawing3.xm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printerSettings" Target="../printerSettings/printerSettings3.bin"/><Relationship Id="rId6" Type="http://schemas.openxmlformats.org/officeDocument/2006/relationships/ctrlProp" Target="../ctrlProps/ctrlProp24.xml"/><Relationship Id="rId11" Type="http://schemas.openxmlformats.org/officeDocument/2006/relationships/ctrlProp" Target="../ctrlProps/ctrlProp29.xml"/><Relationship Id="rId24" Type="http://schemas.openxmlformats.org/officeDocument/2006/relationships/ctrlProp" Target="../ctrlProps/ctrlProp42.xml"/><Relationship Id="rId5" Type="http://schemas.openxmlformats.org/officeDocument/2006/relationships/ctrlProp" Target="../ctrlProps/ctrlProp23.x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vmlDrawing" Target="../drawings/vmlDrawing4.v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5.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4.xml"/><Relationship Id="rId16" Type="http://schemas.openxmlformats.org/officeDocument/2006/relationships/ctrlProp" Target="../ctrlProps/ctrlProp56.xml"/><Relationship Id="rId20" Type="http://schemas.openxmlformats.org/officeDocument/2006/relationships/ctrlProp" Target="../ctrlProps/ctrlProp60.xml"/><Relationship Id="rId1" Type="http://schemas.openxmlformats.org/officeDocument/2006/relationships/printerSettings" Target="../printerSettings/printerSettings4.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10" Type="http://schemas.openxmlformats.org/officeDocument/2006/relationships/ctrlProp" Target="../ctrlProps/ctrlProp50.xml"/><Relationship Id="rId19" Type="http://schemas.openxmlformats.org/officeDocument/2006/relationships/ctrlProp" Target="../ctrlProps/ctrlProp59.xml"/><Relationship Id="rId4" Type="http://schemas.openxmlformats.org/officeDocument/2006/relationships/vmlDrawing" Target="../drawings/vmlDrawing6.v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0.xml"/><Relationship Id="rId13" Type="http://schemas.openxmlformats.org/officeDocument/2006/relationships/ctrlProp" Target="../ctrlProps/ctrlProp75.xml"/><Relationship Id="rId18" Type="http://schemas.openxmlformats.org/officeDocument/2006/relationships/ctrlProp" Target="../ctrlProps/ctrlProp80.xml"/><Relationship Id="rId26" Type="http://schemas.openxmlformats.org/officeDocument/2006/relationships/ctrlProp" Target="../ctrlProps/ctrlProp88.xml"/><Relationship Id="rId3" Type="http://schemas.openxmlformats.org/officeDocument/2006/relationships/vmlDrawing" Target="../drawings/vmlDrawing7.vml"/><Relationship Id="rId21" Type="http://schemas.openxmlformats.org/officeDocument/2006/relationships/ctrlProp" Target="../ctrlProps/ctrlProp83.xml"/><Relationship Id="rId7" Type="http://schemas.openxmlformats.org/officeDocument/2006/relationships/ctrlProp" Target="../ctrlProps/ctrlProp69.xml"/><Relationship Id="rId12" Type="http://schemas.openxmlformats.org/officeDocument/2006/relationships/ctrlProp" Target="../ctrlProps/ctrlProp74.xml"/><Relationship Id="rId17" Type="http://schemas.openxmlformats.org/officeDocument/2006/relationships/ctrlProp" Target="../ctrlProps/ctrlProp79.xml"/><Relationship Id="rId25" Type="http://schemas.openxmlformats.org/officeDocument/2006/relationships/ctrlProp" Target="../ctrlProps/ctrlProp87.xml"/><Relationship Id="rId2" Type="http://schemas.openxmlformats.org/officeDocument/2006/relationships/drawing" Target="../drawings/drawing5.xml"/><Relationship Id="rId16" Type="http://schemas.openxmlformats.org/officeDocument/2006/relationships/ctrlProp" Target="../ctrlProps/ctrlProp78.xml"/><Relationship Id="rId20" Type="http://schemas.openxmlformats.org/officeDocument/2006/relationships/ctrlProp" Target="../ctrlProps/ctrlProp82.xml"/><Relationship Id="rId1" Type="http://schemas.openxmlformats.org/officeDocument/2006/relationships/printerSettings" Target="../printerSettings/printerSettings5.bin"/><Relationship Id="rId6" Type="http://schemas.openxmlformats.org/officeDocument/2006/relationships/ctrlProp" Target="../ctrlProps/ctrlProp68.xml"/><Relationship Id="rId11" Type="http://schemas.openxmlformats.org/officeDocument/2006/relationships/ctrlProp" Target="../ctrlProps/ctrlProp73.xml"/><Relationship Id="rId24" Type="http://schemas.openxmlformats.org/officeDocument/2006/relationships/ctrlProp" Target="../ctrlProps/ctrlProp86.xml"/><Relationship Id="rId5" Type="http://schemas.openxmlformats.org/officeDocument/2006/relationships/ctrlProp" Target="../ctrlProps/ctrlProp67.xml"/><Relationship Id="rId15" Type="http://schemas.openxmlformats.org/officeDocument/2006/relationships/ctrlProp" Target="../ctrlProps/ctrlProp77.xml"/><Relationship Id="rId23" Type="http://schemas.openxmlformats.org/officeDocument/2006/relationships/ctrlProp" Target="../ctrlProps/ctrlProp85.xml"/><Relationship Id="rId10" Type="http://schemas.openxmlformats.org/officeDocument/2006/relationships/ctrlProp" Target="../ctrlProps/ctrlProp72.xml"/><Relationship Id="rId19" Type="http://schemas.openxmlformats.org/officeDocument/2006/relationships/ctrlProp" Target="../ctrlProps/ctrlProp81.xml"/><Relationship Id="rId4" Type="http://schemas.openxmlformats.org/officeDocument/2006/relationships/vmlDrawing" Target="../drawings/vmlDrawing8.vml"/><Relationship Id="rId9" Type="http://schemas.openxmlformats.org/officeDocument/2006/relationships/ctrlProp" Target="../ctrlProps/ctrlProp71.xml"/><Relationship Id="rId14" Type="http://schemas.openxmlformats.org/officeDocument/2006/relationships/ctrlProp" Target="../ctrlProps/ctrlProp76.xml"/><Relationship Id="rId22" Type="http://schemas.openxmlformats.org/officeDocument/2006/relationships/ctrlProp" Target="../ctrlProps/ctrlProp8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2.xml"/><Relationship Id="rId13" Type="http://schemas.openxmlformats.org/officeDocument/2006/relationships/ctrlProp" Target="../ctrlProps/ctrlProp97.xml"/><Relationship Id="rId18" Type="http://schemas.openxmlformats.org/officeDocument/2006/relationships/ctrlProp" Target="../ctrlProps/ctrlProp102.xml"/><Relationship Id="rId26" Type="http://schemas.openxmlformats.org/officeDocument/2006/relationships/ctrlProp" Target="../ctrlProps/ctrlProp110.xml"/><Relationship Id="rId3" Type="http://schemas.openxmlformats.org/officeDocument/2006/relationships/vmlDrawing" Target="../drawings/vmlDrawing9.vml"/><Relationship Id="rId21" Type="http://schemas.openxmlformats.org/officeDocument/2006/relationships/ctrlProp" Target="../ctrlProps/ctrlProp105.xml"/><Relationship Id="rId7" Type="http://schemas.openxmlformats.org/officeDocument/2006/relationships/ctrlProp" Target="../ctrlProps/ctrlProp91.xml"/><Relationship Id="rId12" Type="http://schemas.openxmlformats.org/officeDocument/2006/relationships/ctrlProp" Target="../ctrlProps/ctrlProp96.xml"/><Relationship Id="rId17" Type="http://schemas.openxmlformats.org/officeDocument/2006/relationships/ctrlProp" Target="../ctrlProps/ctrlProp101.xml"/><Relationship Id="rId25" Type="http://schemas.openxmlformats.org/officeDocument/2006/relationships/ctrlProp" Target="../ctrlProps/ctrlProp109.xml"/><Relationship Id="rId2" Type="http://schemas.openxmlformats.org/officeDocument/2006/relationships/drawing" Target="../drawings/drawing6.xml"/><Relationship Id="rId16" Type="http://schemas.openxmlformats.org/officeDocument/2006/relationships/ctrlProp" Target="../ctrlProps/ctrlProp100.xml"/><Relationship Id="rId20" Type="http://schemas.openxmlformats.org/officeDocument/2006/relationships/ctrlProp" Target="../ctrlProps/ctrlProp104.xml"/><Relationship Id="rId1" Type="http://schemas.openxmlformats.org/officeDocument/2006/relationships/printerSettings" Target="../printerSettings/printerSettings6.bin"/><Relationship Id="rId6" Type="http://schemas.openxmlformats.org/officeDocument/2006/relationships/ctrlProp" Target="../ctrlProps/ctrlProp90.xml"/><Relationship Id="rId11" Type="http://schemas.openxmlformats.org/officeDocument/2006/relationships/ctrlProp" Target="../ctrlProps/ctrlProp95.xml"/><Relationship Id="rId24" Type="http://schemas.openxmlformats.org/officeDocument/2006/relationships/ctrlProp" Target="../ctrlProps/ctrlProp108.xml"/><Relationship Id="rId5" Type="http://schemas.openxmlformats.org/officeDocument/2006/relationships/ctrlProp" Target="../ctrlProps/ctrlProp89.xml"/><Relationship Id="rId15" Type="http://schemas.openxmlformats.org/officeDocument/2006/relationships/ctrlProp" Target="../ctrlProps/ctrlProp99.xml"/><Relationship Id="rId23" Type="http://schemas.openxmlformats.org/officeDocument/2006/relationships/ctrlProp" Target="../ctrlProps/ctrlProp107.xml"/><Relationship Id="rId10" Type="http://schemas.openxmlformats.org/officeDocument/2006/relationships/ctrlProp" Target="../ctrlProps/ctrlProp94.xml"/><Relationship Id="rId19" Type="http://schemas.openxmlformats.org/officeDocument/2006/relationships/ctrlProp" Target="../ctrlProps/ctrlProp103.xml"/><Relationship Id="rId4" Type="http://schemas.openxmlformats.org/officeDocument/2006/relationships/vmlDrawing" Target="../drawings/vmlDrawing10.vml"/><Relationship Id="rId9" Type="http://schemas.openxmlformats.org/officeDocument/2006/relationships/ctrlProp" Target="../ctrlProps/ctrlProp93.xml"/><Relationship Id="rId14" Type="http://schemas.openxmlformats.org/officeDocument/2006/relationships/ctrlProp" Target="../ctrlProps/ctrlProp98.xml"/><Relationship Id="rId22" Type="http://schemas.openxmlformats.org/officeDocument/2006/relationships/ctrlProp" Target="../ctrlProps/ctrlProp10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14.xml"/><Relationship Id="rId13" Type="http://schemas.openxmlformats.org/officeDocument/2006/relationships/ctrlProp" Target="../ctrlProps/ctrlProp119.xml"/><Relationship Id="rId18" Type="http://schemas.openxmlformats.org/officeDocument/2006/relationships/ctrlProp" Target="../ctrlProps/ctrlProp124.xml"/><Relationship Id="rId26" Type="http://schemas.openxmlformats.org/officeDocument/2006/relationships/ctrlProp" Target="../ctrlProps/ctrlProp132.xml"/><Relationship Id="rId3" Type="http://schemas.openxmlformats.org/officeDocument/2006/relationships/vmlDrawing" Target="../drawings/vmlDrawing11.vml"/><Relationship Id="rId21" Type="http://schemas.openxmlformats.org/officeDocument/2006/relationships/ctrlProp" Target="../ctrlProps/ctrlProp127.xml"/><Relationship Id="rId7" Type="http://schemas.openxmlformats.org/officeDocument/2006/relationships/ctrlProp" Target="../ctrlProps/ctrlProp113.xml"/><Relationship Id="rId12" Type="http://schemas.openxmlformats.org/officeDocument/2006/relationships/ctrlProp" Target="../ctrlProps/ctrlProp118.xml"/><Relationship Id="rId17" Type="http://schemas.openxmlformats.org/officeDocument/2006/relationships/ctrlProp" Target="../ctrlProps/ctrlProp123.xml"/><Relationship Id="rId25" Type="http://schemas.openxmlformats.org/officeDocument/2006/relationships/ctrlProp" Target="../ctrlProps/ctrlProp131.xml"/><Relationship Id="rId2" Type="http://schemas.openxmlformats.org/officeDocument/2006/relationships/drawing" Target="../drawings/drawing7.xml"/><Relationship Id="rId16" Type="http://schemas.openxmlformats.org/officeDocument/2006/relationships/ctrlProp" Target="../ctrlProps/ctrlProp122.xml"/><Relationship Id="rId20" Type="http://schemas.openxmlformats.org/officeDocument/2006/relationships/ctrlProp" Target="../ctrlProps/ctrlProp126.xml"/><Relationship Id="rId1" Type="http://schemas.openxmlformats.org/officeDocument/2006/relationships/printerSettings" Target="../printerSettings/printerSettings7.bin"/><Relationship Id="rId6" Type="http://schemas.openxmlformats.org/officeDocument/2006/relationships/ctrlProp" Target="../ctrlProps/ctrlProp112.xml"/><Relationship Id="rId11" Type="http://schemas.openxmlformats.org/officeDocument/2006/relationships/ctrlProp" Target="../ctrlProps/ctrlProp117.xml"/><Relationship Id="rId24" Type="http://schemas.openxmlformats.org/officeDocument/2006/relationships/ctrlProp" Target="../ctrlProps/ctrlProp130.xml"/><Relationship Id="rId5" Type="http://schemas.openxmlformats.org/officeDocument/2006/relationships/ctrlProp" Target="../ctrlProps/ctrlProp111.xml"/><Relationship Id="rId15" Type="http://schemas.openxmlformats.org/officeDocument/2006/relationships/ctrlProp" Target="../ctrlProps/ctrlProp121.xml"/><Relationship Id="rId23" Type="http://schemas.openxmlformats.org/officeDocument/2006/relationships/ctrlProp" Target="../ctrlProps/ctrlProp129.xml"/><Relationship Id="rId10" Type="http://schemas.openxmlformats.org/officeDocument/2006/relationships/ctrlProp" Target="../ctrlProps/ctrlProp116.xml"/><Relationship Id="rId19" Type="http://schemas.openxmlformats.org/officeDocument/2006/relationships/ctrlProp" Target="../ctrlProps/ctrlProp125.xml"/><Relationship Id="rId4" Type="http://schemas.openxmlformats.org/officeDocument/2006/relationships/vmlDrawing" Target="../drawings/vmlDrawing12.vml"/><Relationship Id="rId9" Type="http://schemas.openxmlformats.org/officeDocument/2006/relationships/ctrlProp" Target="../ctrlProps/ctrlProp115.xml"/><Relationship Id="rId14" Type="http://schemas.openxmlformats.org/officeDocument/2006/relationships/ctrlProp" Target="../ctrlProps/ctrlProp120.xml"/><Relationship Id="rId22" Type="http://schemas.openxmlformats.org/officeDocument/2006/relationships/ctrlProp" Target="../ctrlProps/ctrlProp128.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36.xml"/><Relationship Id="rId13" Type="http://schemas.openxmlformats.org/officeDocument/2006/relationships/ctrlProp" Target="../ctrlProps/ctrlProp141.xml"/><Relationship Id="rId18" Type="http://schemas.openxmlformats.org/officeDocument/2006/relationships/ctrlProp" Target="../ctrlProps/ctrlProp146.xml"/><Relationship Id="rId26" Type="http://schemas.openxmlformats.org/officeDocument/2006/relationships/ctrlProp" Target="../ctrlProps/ctrlProp154.xml"/><Relationship Id="rId3" Type="http://schemas.openxmlformats.org/officeDocument/2006/relationships/vmlDrawing" Target="../drawings/vmlDrawing13.vml"/><Relationship Id="rId21" Type="http://schemas.openxmlformats.org/officeDocument/2006/relationships/ctrlProp" Target="../ctrlProps/ctrlProp149.xml"/><Relationship Id="rId7" Type="http://schemas.openxmlformats.org/officeDocument/2006/relationships/ctrlProp" Target="../ctrlProps/ctrlProp135.xml"/><Relationship Id="rId12" Type="http://schemas.openxmlformats.org/officeDocument/2006/relationships/ctrlProp" Target="../ctrlProps/ctrlProp140.xml"/><Relationship Id="rId17" Type="http://schemas.openxmlformats.org/officeDocument/2006/relationships/ctrlProp" Target="../ctrlProps/ctrlProp145.xml"/><Relationship Id="rId25" Type="http://schemas.openxmlformats.org/officeDocument/2006/relationships/ctrlProp" Target="../ctrlProps/ctrlProp153.xml"/><Relationship Id="rId2" Type="http://schemas.openxmlformats.org/officeDocument/2006/relationships/drawing" Target="../drawings/drawing8.xml"/><Relationship Id="rId16" Type="http://schemas.openxmlformats.org/officeDocument/2006/relationships/ctrlProp" Target="../ctrlProps/ctrlProp144.xml"/><Relationship Id="rId20" Type="http://schemas.openxmlformats.org/officeDocument/2006/relationships/ctrlProp" Target="../ctrlProps/ctrlProp148.xml"/><Relationship Id="rId1" Type="http://schemas.openxmlformats.org/officeDocument/2006/relationships/printerSettings" Target="../printerSettings/printerSettings8.bin"/><Relationship Id="rId6" Type="http://schemas.openxmlformats.org/officeDocument/2006/relationships/ctrlProp" Target="../ctrlProps/ctrlProp134.xml"/><Relationship Id="rId11" Type="http://schemas.openxmlformats.org/officeDocument/2006/relationships/ctrlProp" Target="../ctrlProps/ctrlProp139.xml"/><Relationship Id="rId24" Type="http://schemas.openxmlformats.org/officeDocument/2006/relationships/ctrlProp" Target="../ctrlProps/ctrlProp152.xml"/><Relationship Id="rId5" Type="http://schemas.openxmlformats.org/officeDocument/2006/relationships/ctrlProp" Target="../ctrlProps/ctrlProp133.xml"/><Relationship Id="rId15" Type="http://schemas.openxmlformats.org/officeDocument/2006/relationships/ctrlProp" Target="../ctrlProps/ctrlProp143.xml"/><Relationship Id="rId23" Type="http://schemas.openxmlformats.org/officeDocument/2006/relationships/ctrlProp" Target="../ctrlProps/ctrlProp151.xml"/><Relationship Id="rId10" Type="http://schemas.openxmlformats.org/officeDocument/2006/relationships/ctrlProp" Target="../ctrlProps/ctrlProp138.xml"/><Relationship Id="rId19" Type="http://schemas.openxmlformats.org/officeDocument/2006/relationships/ctrlProp" Target="../ctrlProps/ctrlProp147.xml"/><Relationship Id="rId4" Type="http://schemas.openxmlformats.org/officeDocument/2006/relationships/vmlDrawing" Target="../drawings/vmlDrawing14.vml"/><Relationship Id="rId9" Type="http://schemas.openxmlformats.org/officeDocument/2006/relationships/ctrlProp" Target="../ctrlProps/ctrlProp137.xml"/><Relationship Id="rId14" Type="http://schemas.openxmlformats.org/officeDocument/2006/relationships/ctrlProp" Target="../ctrlProps/ctrlProp142.xml"/><Relationship Id="rId22" Type="http://schemas.openxmlformats.org/officeDocument/2006/relationships/ctrlProp" Target="../ctrlProps/ctrlProp150.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58.xml"/><Relationship Id="rId13" Type="http://schemas.openxmlformats.org/officeDocument/2006/relationships/ctrlProp" Target="../ctrlProps/ctrlProp163.xml"/><Relationship Id="rId18" Type="http://schemas.openxmlformats.org/officeDocument/2006/relationships/ctrlProp" Target="../ctrlProps/ctrlProp168.xml"/><Relationship Id="rId26" Type="http://schemas.openxmlformats.org/officeDocument/2006/relationships/ctrlProp" Target="../ctrlProps/ctrlProp176.xml"/><Relationship Id="rId3" Type="http://schemas.openxmlformats.org/officeDocument/2006/relationships/vmlDrawing" Target="../drawings/vmlDrawing15.vml"/><Relationship Id="rId21" Type="http://schemas.openxmlformats.org/officeDocument/2006/relationships/ctrlProp" Target="../ctrlProps/ctrlProp171.xml"/><Relationship Id="rId7" Type="http://schemas.openxmlformats.org/officeDocument/2006/relationships/ctrlProp" Target="../ctrlProps/ctrlProp157.xml"/><Relationship Id="rId12" Type="http://schemas.openxmlformats.org/officeDocument/2006/relationships/ctrlProp" Target="../ctrlProps/ctrlProp162.xml"/><Relationship Id="rId17" Type="http://schemas.openxmlformats.org/officeDocument/2006/relationships/ctrlProp" Target="../ctrlProps/ctrlProp167.xml"/><Relationship Id="rId25" Type="http://schemas.openxmlformats.org/officeDocument/2006/relationships/ctrlProp" Target="../ctrlProps/ctrlProp175.xml"/><Relationship Id="rId2" Type="http://schemas.openxmlformats.org/officeDocument/2006/relationships/drawing" Target="../drawings/drawing9.xml"/><Relationship Id="rId16" Type="http://schemas.openxmlformats.org/officeDocument/2006/relationships/ctrlProp" Target="../ctrlProps/ctrlProp166.xml"/><Relationship Id="rId20" Type="http://schemas.openxmlformats.org/officeDocument/2006/relationships/ctrlProp" Target="../ctrlProps/ctrlProp170.xml"/><Relationship Id="rId1" Type="http://schemas.openxmlformats.org/officeDocument/2006/relationships/printerSettings" Target="../printerSettings/printerSettings9.bin"/><Relationship Id="rId6" Type="http://schemas.openxmlformats.org/officeDocument/2006/relationships/ctrlProp" Target="../ctrlProps/ctrlProp156.xml"/><Relationship Id="rId11" Type="http://schemas.openxmlformats.org/officeDocument/2006/relationships/ctrlProp" Target="../ctrlProps/ctrlProp161.xml"/><Relationship Id="rId24" Type="http://schemas.openxmlformats.org/officeDocument/2006/relationships/ctrlProp" Target="../ctrlProps/ctrlProp174.xml"/><Relationship Id="rId5" Type="http://schemas.openxmlformats.org/officeDocument/2006/relationships/ctrlProp" Target="../ctrlProps/ctrlProp155.xml"/><Relationship Id="rId15" Type="http://schemas.openxmlformats.org/officeDocument/2006/relationships/ctrlProp" Target="../ctrlProps/ctrlProp165.xml"/><Relationship Id="rId23" Type="http://schemas.openxmlformats.org/officeDocument/2006/relationships/ctrlProp" Target="../ctrlProps/ctrlProp173.xml"/><Relationship Id="rId10" Type="http://schemas.openxmlformats.org/officeDocument/2006/relationships/ctrlProp" Target="../ctrlProps/ctrlProp160.xml"/><Relationship Id="rId19" Type="http://schemas.openxmlformats.org/officeDocument/2006/relationships/ctrlProp" Target="../ctrlProps/ctrlProp169.xml"/><Relationship Id="rId4" Type="http://schemas.openxmlformats.org/officeDocument/2006/relationships/vmlDrawing" Target="../drawings/vmlDrawing16.vml"/><Relationship Id="rId9" Type="http://schemas.openxmlformats.org/officeDocument/2006/relationships/ctrlProp" Target="../ctrlProps/ctrlProp159.xml"/><Relationship Id="rId14" Type="http://schemas.openxmlformats.org/officeDocument/2006/relationships/ctrlProp" Target="../ctrlProps/ctrlProp164.xml"/><Relationship Id="rId22" Type="http://schemas.openxmlformats.org/officeDocument/2006/relationships/ctrlProp" Target="../ctrlProps/ctrlProp17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5:W34"/>
  <sheetViews>
    <sheetView showWhiteSpace="0" topLeftCell="A16" zoomScale="96" zoomScaleNormal="96" zoomScaleSheetLayoutView="85" workbookViewId="0">
      <selection activeCell="C18" sqref="C18:C19"/>
    </sheetView>
  </sheetViews>
  <sheetFormatPr baseColWidth="10" defaultColWidth="11.44140625" defaultRowHeight="14.4" x14ac:dyDescent="0.3"/>
  <cols>
    <col min="1" max="1" width="19" style="4" customWidth="1"/>
    <col min="2" max="2" width="22.109375" style="4" customWidth="1"/>
    <col min="3" max="3" width="23.88671875" style="5" customWidth="1"/>
    <col min="4" max="4" width="17.88671875" style="7" customWidth="1"/>
    <col min="5" max="5" width="11.33203125" style="7" customWidth="1"/>
    <col min="6" max="6" width="6.88671875" style="4" customWidth="1"/>
    <col min="7" max="9" width="7.6640625" style="4" customWidth="1"/>
    <col min="10" max="10" width="6.88671875" style="4" customWidth="1"/>
    <col min="11" max="12" width="7" style="4" customWidth="1"/>
    <col min="13" max="13" width="6.88671875" style="4" customWidth="1"/>
    <col min="14" max="15" width="6.6640625" style="4" customWidth="1"/>
    <col min="16" max="16" width="5.88671875" style="4" customWidth="1"/>
    <col min="17" max="17" width="5.5546875" style="4" customWidth="1"/>
    <col min="18" max="18" width="7" style="4" customWidth="1"/>
    <col min="19" max="19" width="6.109375" style="4" customWidth="1"/>
    <col min="20" max="20" width="7.6640625" style="4" customWidth="1"/>
    <col min="21" max="21" width="6.33203125" style="4" customWidth="1"/>
    <col min="22" max="22" width="10.5546875" style="4" customWidth="1"/>
    <col min="23" max="23" width="12.44140625" style="4" customWidth="1"/>
    <col min="24" max="16384" width="11.44140625" style="4"/>
  </cols>
  <sheetData>
    <row r="5" spans="1:23" x14ac:dyDescent="0.3">
      <c r="A5" s="3"/>
      <c r="D5" s="126" t="s">
        <v>90</v>
      </c>
      <c r="E5" s="126"/>
      <c r="F5" s="126"/>
      <c r="G5" s="126"/>
      <c r="H5" s="126"/>
      <c r="I5" s="126"/>
      <c r="J5" s="126"/>
    </row>
    <row r="6" spans="1:23" x14ac:dyDescent="0.3">
      <c r="A6" s="3"/>
      <c r="D6" s="75" t="s">
        <v>22</v>
      </c>
      <c r="E6" s="75"/>
      <c r="F6" s="75"/>
      <c r="G6" s="75"/>
      <c r="H6" s="75"/>
      <c r="I6" s="75"/>
      <c r="J6" s="75"/>
      <c r="K6" s="75"/>
      <c r="L6" s="75"/>
      <c r="M6" s="75"/>
      <c r="N6" s="75"/>
      <c r="O6" s="75"/>
      <c r="P6" s="75"/>
      <c r="Q6" s="75"/>
      <c r="R6" s="75"/>
      <c r="S6" s="75"/>
      <c r="T6" s="75"/>
      <c r="U6" s="75"/>
    </row>
    <row r="7" spans="1:23" ht="15" thickBot="1" x14ac:dyDescent="0.35">
      <c r="A7" s="3"/>
      <c r="B7" s="5"/>
      <c r="D7" s="81" t="s">
        <v>160</v>
      </c>
      <c r="E7" s="6"/>
      <c r="F7" s="5"/>
    </row>
    <row r="8" spans="1:23" s="70" customFormat="1" ht="12.75" customHeight="1" x14ac:dyDescent="0.3">
      <c r="A8" s="112" t="s">
        <v>23</v>
      </c>
      <c r="B8" s="115" t="s">
        <v>24</v>
      </c>
      <c r="C8" s="118" t="s">
        <v>16</v>
      </c>
      <c r="D8" s="121" t="s">
        <v>17</v>
      </c>
      <c r="E8" s="115" t="s">
        <v>18</v>
      </c>
      <c r="F8" s="115" t="s">
        <v>39</v>
      </c>
      <c r="G8" s="115" t="s">
        <v>20</v>
      </c>
      <c r="H8" s="115"/>
      <c r="I8" s="115"/>
      <c r="J8" s="127" t="s">
        <v>19</v>
      </c>
      <c r="K8" s="128"/>
      <c r="L8" s="128"/>
      <c r="M8" s="128"/>
      <c r="N8" s="128"/>
      <c r="O8" s="128"/>
      <c r="P8" s="128"/>
      <c r="Q8" s="128"/>
      <c r="R8" s="128"/>
      <c r="S8" s="128"/>
      <c r="T8" s="128"/>
      <c r="U8" s="129"/>
      <c r="V8" s="115" t="s">
        <v>40</v>
      </c>
      <c r="W8" s="134" t="s">
        <v>21</v>
      </c>
    </row>
    <row r="9" spans="1:23" s="70" customFormat="1" ht="12.75" customHeight="1" x14ac:dyDescent="0.3">
      <c r="A9" s="113"/>
      <c r="B9" s="116"/>
      <c r="C9" s="119"/>
      <c r="D9" s="122"/>
      <c r="E9" s="124"/>
      <c r="F9" s="116"/>
      <c r="G9" s="116"/>
      <c r="H9" s="116"/>
      <c r="I9" s="116"/>
      <c r="J9" s="130"/>
      <c r="K9" s="131"/>
      <c r="L9" s="131"/>
      <c r="M9" s="131"/>
      <c r="N9" s="131"/>
      <c r="O9" s="131"/>
      <c r="P9" s="131"/>
      <c r="Q9" s="131"/>
      <c r="R9" s="131"/>
      <c r="S9" s="131"/>
      <c r="T9" s="131"/>
      <c r="U9" s="132"/>
      <c r="V9" s="116"/>
      <c r="W9" s="135"/>
    </row>
    <row r="10" spans="1:23" s="70" customFormat="1" ht="15.75" customHeight="1" x14ac:dyDescent="0.3">
      <c r="A10" s="113"/>
      <c r="B10" s="116"/>
      <c r="C10" s="119"/>
      <c r="D10" s="122"/>
      <c r="E10" s="124"/>
      <c r="F10" s="116"/>
      <c r="G10" s="137" t="s">
        <v>41</v>
      </c>
      <c r="H10" s="137" t="s">
        <v>42</v>
      </c>
      <c r="I10" s="137" t="s">
        <v>43</v>
      </c>
      <c r="J10" s="119" t="s">
        <v>47</v>
      </c>
      <c r="K10" s="119" t="s">
        <v>48</v>
      </c>
      <c r="L10" s="119" t="s">
        <v>49</v>
      </c>
      <c r="M10" s="119" t="s">
        <v>50</v>
      </c>
      <c r="N10" s="119" t="s">
        <v>51</v>
      </c>
      <c r="O10" s="119" t="s">
        <v>52</v>
      </c>
      <c r="P10" s="119" t="s">
        <v>53</v>
      </c>
      <c r="Q10" s="119" t="s">
        <v>54</v>
      </c>
      <c r="R10" s="119" t="s">
        <v>55</v>
      </c>
      <c r="S10" s="119" t="s">
        <v>56</v>
      </c>
      <c r="T10" s="119" t="s">
        <v>57</v>
      </c>
      <c r="U10" s="119" t="s">
        <v>58</v>
      </c>
      <c r="V10" s="116"/>
      <c r="W10" s="135"/>
    </row>
    <row r="11" spans="1:23" s="70" customFormat="1" ht="15.75" customHeight="1" thickBot="1" x14ac:dyDescent="0.35">
      <c r="A11" s="114"/>
      <c r="B11" s="117"/>
      <c r="C11" s="120"/>
      <c r="D11" s="123"/>
      <c r="E11" s="125"/>
      <c r="F11" s="133"/>
      <c r="G11" s="137"/>
      <c r="H11" s="137"/>
      <c r="I11" s="137"/>
      <c r="J11" s="119"/>
      <c r="K11" s="119"/>
      <c r="L11" s="119"/>
      <c r="M11" s="119"/>
      <c r="N11" s="119"/>
      <c r="O11" s="119"/>
      <c r="P11" s="119"/>
      <c r="Q11" s="119"/>
      <c r="R11" s="119"/>
      <c r="S11" s="119"/>
      <c r="T11" s="119"/>
      <c r="U11" s="119"/>
      <c r="V11" s="133"/>
      <c r="W11" s="136"/>
    </row>
    <row r="12" spans="1:23" ht="57" customHeight="1" x14ac:dyDescent="0.3">
      <c r="A12" s="156" t="s">
        <v>44</v>
      </c>
      <c r="B12" s="163" t="s">
        <v>45</v>
      </c>
      <c r="C12" s="138" t="str">
        <f>Indicador1!$F$6</f>
        <v>1. MANTENIMIENTO PREVENTIVO DE EQUIPOS DE COMPUTO</v>
      </c>
      <c r="D12" s="140" t="str">
        <f>Indicador1!$D$9</f>
        <v>Total de equipos  con mantenimiento preventivo/Total equipos programados para mantenimiento</v>
      </c>
      <c r="E12" s="142" t="str">
        <f>Indicador1!$A$10</f>
        <v>Eficacia</v>
      </c>
      <c r="F12" s="153">
        <f>Indicador1!$Q$9</f>
        <v>0</v>
      </c>
      <c r="G12" s="157">
        <v>0.9</v>
      </c>
      <c r="H12" s="159" t="s">
        <v>46</v>
      </c>
      <c r="I12" s="161">
        <v>0.7</v>
      </c>
      <c r="J12" s="79">
        <f>Indicador1!$U$17</f>
        <v>1</v>
      </c>
      <c r="K12" s="79">
        <f>Indicador1!$U$18</f>
        <v>1</v>
      </c>
      <c r="L12" s="79">
        <f>Indicador1!$U$19</f>
        <v>1</v>
      </c>
      <c r="M12" s="79" t="str">
        <f>Indicador1!$U$20</f>
        <v/>
      </c>
      <c r="N12" s="79" t="str">
        <f>Indicador1!$U$21</f>
        <v/>
      </c>
      <c r="O12" s="79" t="str">
        <f>Indicador1!$U$22</f>
        <v/>
      </c>
      <c r="P12" s="79" t="str">
        <f>Indicador1!$U$23</f>
        <v/>
      </c>
      <c r="Q12" s="79" t="str">
        <f>Indicador1!$U$24</f>
        <v/>
      </c>
      <c r="R12" s="79" t="str">
        <f>Indicador1!$U$25</f>
        <v/>
      </c>
      <c r="S12" s="79" t="str">
        <f>Indicador1!$U$26</f>
        <v/>
      </c>
      <c r="T12" s="79" t="str">
        <f>Indicador1!$U$27</f>
        <v/>
      </c>
      <c r="U12" s="79" t="str">
        <f>Indicador1!$U$28</f>
        <v/>
      </c>
      <c r="V12" s="146" t="str">
        <f>Indicador1!$A$14</f>
        <v>Trimestral</v>
      </c>
      <c r="W12" s="144" t="str">
        <f>Indicador1!$G$5</f>
        <v>OFICINA DE SISTEMAS</v>
      </c>
    </row>
    <row r="13" spans="1:23" ht="48.75" customHeight="1" thickBot="1" x14ac:dyDescent="0.35">
      <c r="A13" s="156"/>
      <c r="B13" s="163"/>
      <c r="C13" s="139"/>
      <c r="D13" s="141"/>
      <c r="E13" s="143"/>
      <c r="F13" s="152"/>
      <c r="G13" s="158"/>
      <c r="H13" s="160"/>
      <c r="I13" s="162"/>
      <c r="J13" s="80" t="str">
        <f>Indicador1!$T$17</f>
        <v>1er Trimestre</v>
      </c>
      <c r="K13" s="80" t="str">
        <f>Indicador1!$T$18</f>
        <v>2do Trimestre</v>
      </c>
      <c r="L13" s="80" t="str">
        <f>Indicador1!$T$19</f>
        <v>3er Trimestre</v>
      </c>
      <c r="M13" s="80" t="str">
        <f>Indicador1!$T$20</f>
        <v>4to Trimestre</v>
      </c>
      <c r="N13" s="80" t="str">
        <f>Indicador1!$T$21</f>
        <v/>
      </c>
      <c r="O13" s="80" t="str">
        <f>Indicador1!$T$22</f>
        <v/>
      </c>
      <c r="P13" s="80" t="str">
        <f>Indicador1!$T$23</f>
        <v/>
      </c>
      <c r="Q13" s="80" t="str">
        <f>Indicador1!$T$24</f>
        <v/>
      </c>
      <c r="R13" s="80" t="str">
        <f>Indicador1!$T$25</f>
        <v/>
      </c>
      <c r="S13" s="80" t="str">
        <f>Indicador1!$T$26</f>
        <v/>
      </c>
      <c r="T13" s="80" t="str">
        <f>Indicador1!$T$27</f>
        <v/>
      </c>
      <c r="U13" s="80" t="str">
        <f>Indicador1!$T$28</f>
        <v/>
      </c>
      <c r="V13" s="147"/>
      <c r="W13" s="145"/>
    </row>
    <row r="14" spans="1:23" ht="49.5" customHeight="1" x14ac:dyDescent="0.3">
      <c r="A14" s="156"/>
      <c r="B14" s="163"/>
      <c r="C14" s="148" t="str">
        <f>Indicador2!$F$6</f>
        <v>2. ATENCIÓN DE INCIDENCIAS</v>
      </c>
      <c r="D14" s="149" t="str">
        <f>Indicador2!$D$9</f>
        <v xml:space="preserve">No. De requerimientos  atendidos/total de requerimientos recibidos </v>
      </c>
      <c r="E14" s="150" t="str">
        <f>Indicador2!$A$10</f>
        <v>Eficacia</v>
      </c>
      <c r="F14" s="151">
        <f>Indicador2!$Q$9</f>
        <v>0.95</v>
      </c>
      <c r="G14" s="157">
        <v>0.9</v>
      </c>
      <c r="H14" s="159" t="s">
        <v>46</v>
      </c>
      <c r="I14" s="161">
        <v>0.7</v>
      </c>
      <c r="J14" s="79">
        <f>Indicador2!$U17</f>
        <v>0.9985528219971056</v>
      </c>
      <c r="K14" s="79">
        <f>Indicador2!$U18</f>
        <v>1</v>
      </c>
      <c r="L14" s="79">
        <f>Indicador2!$U19</f>
        <v>1</v>
      </c>
      <c r="M14" s="79" t="str">
        <f>Indicador2!$U20</f>
        <v/>
      </c>
      <c r="N14" s="79" t="str">
        <f>Indicador2!$U21</f>
        <v/>
      </c>
      <c r="O14" s="79" t="str">
        <f>Indicador2!$U22</f>
        <v/>
      </c>
      <c r="P14" s="79" t="str">
        <f>Indicador2!$U23</f>
        <v/>
      </c>
      <c r="Q14" s="79" t="str">
        <f>Indicador2!$U24</f>
        <v/>
      </c>
      <c r="R14" s="79" t="str">
        <f>Indicador2!$U25</f>
        <v/>
      </c>
      <c r="S14" s="79" t="str">
        <f>Indicador2!$U26</f>
        <v/>
      </c>
      <c r="T14" s="79" t="str">
        <f>Indicador2!$U27</f>
        <v/>
      </c>
      <c r="U14" s="79" t="str">
        <f>Indicador2!$U28</f>
        <v/>
      </c>
      <c r="V14" s="146" t="str">
        <f>Indicador2!$A$14</f>
        <v>Trimestral</v>
      </c>
      <c r="W14" s="144" t="str">
        <f>Indicador2!$G$5</f>
        <v>OFICINA DE SISTEMAS</v>
      </c>
    </row>
    <row r="15" spans="1:23" ht="38.25" customHeight="1" thickBot="1" x14ac:dyDescent="0.35">
      <c r="A15" s="156"/>
      <c r="B15" s="163"/>
      <c r="C15" s="139"/>
      <c r="D15" s="141"/>
      <c r="E15" s="143"/>
      <c r="F15" s="152"/>
      <c r="G15" s="158"/>
      <c r="H15" s="160"/>
      <c r="I15" s="162"/>
      <c r="J15" s="80" t="str">
        <f>Indicador2!$T17</f>
        <v>1er Trimestre</v>
      </c>
      <c r="K15" s="80" t="str">
        <f>Indicador2!$T18</f>
        <v>2do Trimestre</v>
      </c>
      <c r="L15" s="80" t="str">
        <f>Indicador2!$T19</f>
        <v>3er Trimestre</v>
      </c>
      <c r="M15" s="80" t="str">
        <f>Indicador2!$T20</f>
        <v>4to Trimestre</v>
      </c>
      <c r="N15" s="80" t="str">
        <f>Indicador2!$T21</f>
        <v/>
      </c>
      <c r="O15" s="80" t="str">
        <f>Indicador2!$T22</f>
        <v/>
      </c>
      <c r="P15" s="80" t="str">
        <f>Indicador2!$T23</f>
        <v/>
      </c>
      <c r="Q15" s="80" t="str">
        <f>Indicador2!$T24</f>
        <v/>
      </c>
      <c r="R15" s="80" t="str">
        <f>Indicador2!$T25</f>
        <v/>
      </c>
      <c r="S15" s="80" t="str">
        <f>Indicador2!$T26</f>
        <v/>
      </c>
      <c r="T15" s="80" t="str">
        <f>Indicador2!$T27</f>
        <v/>
      </c>
      <c r="U15" s="80" t="str">
        <f>Indicador2!$T28</f>
        <v/>
      </c>
      <c r="V15" s="147"/>
      <c r="W15" s="145"/>
    </row>
    <row r="16" spans="1:23" ht="39" customHeight="1" x14ac:dyDescent="0.3">
      <c r="A16" s="156"/>
      <c r="B16" s="163"/>
      <c r="C16" s="138" t="str">
        <f>Indicador3!$F$6</f>
        <v>3. SATISFACCION AL CLIENTE INTERNO</v>
      </c>
      <c r="D16" s="140" t="str">
        <f>Indicador3!$D$9</f>
        <v>No. De requerimientos  atendidos satisfechos /total de requerimientos Atendidos</v>
      </c>
      <c r="E16" s="142" t="str">
        <f>Indicador3!$A$10</f>
        <v>Eficacia</v>
      </c>
      <c r="F16" s="153">
        <f>Indicador3!$Q$9</f>
        <v>0.8</v>
      </c>
      <c r="G16" s="76">
        <v>0.9</v>
      </c>
      <c r="H16" s="77" t="s">
        <v>46</v>
      </c>
      <c r="I16" s="78">
        <v>0.7</v>
      </c>
      <c r="J16" s="79">
        <f>Indicador3!$U$17</f>
        <v>0.992503748125937</v>
      </c>
      <c r="K16" s="79">
        <f>Indicador3!$U$18</f>
        <v>1</v>
      </c>
      <c r="L16" s="79">
        <f>Indicador3!$U$19</f>
        <v>0.98870056497175141</v>
      </c>
      <c r="M16" s="79" t="str">
        <f>Indicador3!$U$20</f>
        <v/>
      </c>
      <c r="N16" s="79" t="str">
        <f>Indicador3!$U$21</f>
        <v/>
      </c>
      <c r="O16" s="79" t="str">
        <f>Indicador3!$U$22</f>
        <v/>
      </c>
      <c r="P16" s="79" t="str">
        <f>Indicador3!$U$23</f>
        <v/>
      </c>
      <c r="Q16" s="79" t="str">
        <f>Indicador3!$U$24</f>
        <v/>
      </c>
      <c r="R16" s="79" t="str">
        <f>Indicador3!$U$25</f>
        <v/>
      </c>
      <c r="S16" s="79" t="str">
        <f>Indicador3!$U$26</f>
        <v/>
      </c>
      <c r="T16" s="79" t="str">
        <f>Indicador3!$U$27</f>
        <v/>
      </c>
      <c r="U16" s="79" t="str">
        <f>Indicador3!$U$28</f>
        <v/>
      </c>
      <c r="V16" s="146" t="str">
        <f>Indicador3!$A$14</f>
        <v>Trimestral</v>
      </c>
      <c r="W16" s="144" t="str">
        <f>Indicador3!$G$5</f>
        <v>OFICINA DE SISTEMAS</v>
      </c>
    </row>
    <row r="17" spans="1:23" ht="39" customHeight="1" thickBot="1" x14ac:dyDescent="0.35">
      <c r="A17" s="156"/>
      <c r="B17" s="163"/>
      <c r="C17" s="139"/>
      <c r="D17" s="141"/>
      <c r="E17" s="143"/>
      <c r="F17" s="152"/>
      <c r="G17" s="76">
        <v>0.9</v>
      </c>
      <c r="H17" s="77" t="s">
        <v>46</v>
      </c>
      <c r="I17" s="78">
        <v>0.7</v>
      </c>
      <c r="J17" s="80" t="str">
        <f>Indicador3!$T$17</f>
        <v>1er Trimestre</v>
      </c>
      <c r="K17" s="80" t="str">
        <f>Indicador3!$T$18</f>
        <v>2do Trimestre</v>
      </c>
      <c r="L17" s="80" t="str">
        <f>Indicador3!$T$19</f>
        <v>3er Trimestre</v>
      </c>
      <c r="M17" s="80" t="str">
        <f>Indicador3!$T$20</f>
        <v>4to Trimestre</v>
      </c>
      <c r="N17" s="80" t="str">
        <f>Indicador3!$T$21</f>
        <v/>
      </c>
      <c r="O17" s="80" t="str">
        <f>Indicador3!$T$22</f>
        <v/>
      </c>
      <c r="P17" s="80" t="str">
        <f>Indicador3!$T$23</f>
        <v/>
      </c>
      <c r="Q17" s="80" t="str">
        <f>Indicador3!$T$24</f>
        <v/>
      </c>
      <c r="R17" s="80" t="str">
        <f>Indicador3!$T$25</f>
        <v/>
      </c>
      <c r="S17" s="80" t="str">
        <f>Indicador3!$T$26</f>
        <v/>
      </c>
      <c r="T17" s="80" t="str">
        <f>Indicador3!$T$27</f>
        <v/>
      </c>
      <c r="U17" s="80" t="str">
        <f>Indicador3!$T$28</f>
        <v/>
      </c>
      <c r="V17" s="147"/>
      <c r="W17" s="145"/>
    </row>
    <row r="18" spans="1:23" ht="39" customHeight="1" x14ac:dyDescent="0.3">
      <c r="A18" s="156"/>
      <c r="B18" s="163"/>
      <c r="C18" s="138" t="str">
        <f>Indicador4!$F$6</f>
        <v>4. OPORTUNIDAD EN LA RESPUESTAS A PQRSD</v>
      </c>
      <c r="D18" s="140" t="str">
        <f>Indicador4!$D$9</f>
        <v>Peticiones respondidas a tiempo / Peticiones realizadas</v>
      </c>
      <c r="E18" s="142" t="str">
        <f>Indicador4!$A$10</f>
        <v>Eficacia</v>
      </c>
      <c r="F18" s="153">
        <f>Indicador4!$Q$9</f>
        <v>1</v>
      </c>
      <c r="G18" s="76">
        <v>0.9</v>
      </c>
      <c r="H18" s="77" t="s">
        <v>46</v>
      </c>
      <c r="I18" s="78">
        <v>0.7</v>
      </c>
      <c r="J18" s="79">
        <f>Indicador4!$U$17</f>
        <v>0.66666666666666663</v>
      </c>
      <c r="K18" s="79">
        <f>Indicador4!$U$18</f>
        <v>0.8571428571428571</v>
      </c>
      <c r="L18" s="79">
        <f>Indicador4!$U$19</f>
        <v>1</v>
      </c>
      <c r="M18" s="79">
        <f>Indicador4!$U$20</f>
        <v>1</v>
      </c>
      <c r="N18" s="79">
        <f>Indicador4!$U$21</f>
        <v>0.75</v>
      </c>
      <c r="O18" s="79">
        <f>Indicador4!$U$22</f>
        <v>1</v>
      </c>
      <c r="P18" s="79">
        <f>Indicador4!$U$23</f>
        <v>0.8</v>
      </c>
      <c r="Q18" s="79">
        <f>Indicador4!$U$24</f>
        <v>0.55555555555555558</v>
      </c>
      <c r="R18" s="79">
        <f>Indicador4!$U$25</f>
        <v>1</v>
      </c>
      <c r="S18" s="79" t="str">
        <f>Indicador4!$U$26</f>
        <v/>
      </c>
      <c r="T18" s="79" t="str">
        <f>Indicador4!$U$27</f>
        <v/>
      </c>
      <c r="U18" s="79" t="str">
        <f>Indicador4!$U$28</f>
        <v/>
      </c>
      <c r="V18" s="146" t="str">
        <f>Indicador4!$A$14</f>
        <v>Mensual</v>
      </c>
      <c r="W18" s="144" t="str">
        <f>Indicador4!$G$5</f>
        <v>OFICINA DE SISTEMAS</v>
      </c>
    </row>
    <row r="19" spans="1:23" ht="39" customHeight="1" thickBot="1" x14ac:dyDescent="0.35">
      <c r="A19" s="156"/>
      <c r="B19" s="163"/>
      <c r="C19" s="139"/>
      <c r="D19" s="141"/>
      <c r="E19" s="143"/>
      <c r="F19" s="152"/>
      <c r="G19" s="76">
        <v>0.9</v>
      </c>
      <c r="H19" s="77" t="s">
        <v>46</v>
      </c>
      <c r="I19" s="78">
        <v>0.7</v>
      </c>
      <c r="J19" s="80" t="str">
        <f>Indicador4!$T$17</f>
        <v>Ene</v>
      </c>
      <c r="K19" s="80" t="str">
        <f>Indicador4!$T$18</f>
        <v>Feb</v>
      </c>
      <c r="L19" s="80" t="str">
        <f>Indicador4!$T$19</f>
        <v>Mar</v>
      </c>
      <c r="M19" s="80" t="str">
        <f>Indicador4!$T$20</f>
        <v>Abr</v>
      </c>
      <c r="N19" s="80" t="str">
        <f>Indicador4!$T$21</f>
        <v>May</v>
      </c>
      <c r="O19" s="80" t="str">
        <f>Indicador4!$T$22</f>
        <v>Jun</v>
      </c>
      <c r="P19" s="80" t="str">
        <f>Indicador4!$T$23</f>
        <v>Jul</v>
      </c>
      <c r="Q19" s="80" t="str">
        <f>Indicador4!$T$24</f>
        <v>Ago</v>
      </c>
      <c r="R19" s="80" t="str">
        <f>Indicador4!$T$25</f>
        <v>Sep</v>
      </c>
      <c r="S19" s="80" t="str">
        <f>Indicador4!$T$26</f>
        <v>Oct</v>
      </c>
      <c r="T19" s="80" t="str">
        <f>Indicador4!$T$27</f>
        <v>Nov</v>
      </c>
      <c r="U19" s="80" t="str">
        <f>Indicador4!$T$28</f>
        <v>Dic</v>
      </c>
      <c r="V19" s="147"/>
      <c r="W19" s="145"/>
    </row>
    <row r="20" spans="1:23" ht="39" customHeight="1" x14ac:dyDescent="0.3">
      <c r="A20" s="156"/>
      <c r="B20" s="163"/>
      <c r="C20" s="138" t="str">
        <f>Indicador5!$F$6</f>
        <v>5. Ataques Informaticos a la Entidad</v>
      </c>
      <c r="D20" s="140" t="str">
        <f>Indicador5!$D$9</f>
        <v>Ataques identificados Vs Ataques materializados</v>
      </c>
      <c r="E20" s="142" t="str">
        <f>Indicador5!$A$10</f>
        <v>Eficacia</v>
      </c>
      <c r="F20" s="154">
        <f>Indicador5!$Q$9</f>
        <v>0</v>
      </c>
      <c r="G20" s="76">
        <v>0</v>
      </c>
      <c r="H20" s="77" t="s">
        <v>113</v>
      </c>
      <c r="I20" s="78">
        <v>0.98</v>
      </c>
      <c r="J20" s="107">
        <f>Indicador5!$U$17</f>
        <v>0</v>
      </c>
      <c r="K20" s="107">
        <f>Indicador5!$U$18</f>
        <v>0</v>
      </c>
      <c r="L20" s="107">
        <f>Indicador5!$U$19</f>
        <v>0</v>
      </c>
      <c r="M20" s="107">
        <f>Indicador5!$U$20</f>
        <v>0</v>
      </c>
      <c r="N20" s="107">
        <f>Indicador5!$U$21</f>
        <v>0</v>
      </c>
      <c r="O20" s="107">
        <f>Indicador5!$U$22</f>
        <v>0</v>
      </c>
      <c r="P20" s="107">
        <f>Indicador5!$U$23</f>
        <v>0</v>
      </c>
      <c r="Q20" s="107">
        <f>Indicador5!$U$24</f>
        <v>0</v>
      </c>
      <c r="R20" s="107">
        <f>Indicador5!$U$25</f>
        <v>0</v>
      </c>
      <c r="S20" s="107" t="str">
        <f>Indicador5!$U$26</f>
        <v/>
      </c>
      <c r="T20" s="107" t="str">
        <f>Indicador5!$U$27</f>
        <v/>
      </c>
      <c r="U20" s="107" t="str">
        <f>Indicador5!$U$28</f>
        <v/>
      </c>
      <c r="V20" s="146" t="str">
        <f>Indicador5!$A$14</f>
        <v>Mensual</v>
      </c>
      <c r="W20" s="144" t="str">
        <f>Indicador5!$G$5</f>
        <v>OFICINA DE SISTEMAS</v>
      </c>
    </row>
    <row r="21" spans="1:23" ht="39" customHeight="1" thickBot="1" x14ac:dyDescent="0.35">
      <c r="A21" s="156"/>
      <c r="B21" s="163"/>
      <c r="C21" s="139"/>
      <c r="D21" s="141"/>
      <c r="E21" s="143"/>
      <c r="F21" s="155"/>
      <c r="G21" s="76">
        <v>0.9</v>
      </c>
      <c r="H21" s="77" t="s">
        <v>46</v>
      </c>
      <c r="I21" s="78">
        <v>0.7</v>
      </c>
      <c r="J21" s="80" t="str">
        <f>Indicador5!$T$17</f>
        <v>Ene</v>
      </c>
      <c r="K21" s="80" t="str">
        <f>Indicador5!$T$18</f>
        <v>Feb</v>
      </c>
      <c r="L21" s="80" t="str">
        <f>Indicador5!$T$19</f>
        <v>Mar</v>
      </c>
      <c r="M21" s="80" t="str">
        <f>Indicador5!$T$20</f>
        <v>Abr</v>
      </c>
      <c r="N21" s="80" t="str">
        <f>Indicador5!$T$21</f>
        <v>May</v>
      </c>
      <c r="O21" s="80" t="str">
        <f>Indicador5!$T$22</f>
        <v>Jun</v>
      </c>
      <c r="P21" s="80" t="str">
        <f>Indicador5!$T$23</f>
        <v>Jul</v>
      </c>
      <c r="Q21" s="80" t="str">
        <f>Indicador5!$T$24</f>
        <v>Ago</v>
      </c>
      <c r="R21" s="80" t="str">
        <f>Indicador5!$T$25</f>
        <v>Sep</v>
      </c>
      <c r="S21" s="80" t="str">
        <f>Indicador5!$T$26</f>
        <v>Oct</v>
      </c>
      <c r="T21" s="80" t="str">
        <f>Indicador5!$T$27</f>
        <v>Nov</v>
      </c>
      <c r="U21" s="80" t="str">
        <f>Indicador5!$T$28</f>
        <v>Dic</v>
      </c>
      <c r="V21" s="147"/>
      <c r="W21" s="145"/>
    </row>
    <row r="22" spans="1:23" ht="39" customHeight="1" x14ac:dyDescent="0.3">
      <c r="A22" s="156"/>
      <c r="B22" s="163"/>
      <c r="C22" s="138" t="str">
        <f>Indicador6!$F$6</f>
        <v>6. Aseguramiento en la adquisicion y mantenimiento del software</v>
      </c>
      <c r="D22" s="140" t="str">
        <f>Indicador6!$D$9</f>
        <v xml:space="preserve">No. De requerimientos  atendidos/total de requerimientos recibidos </v>
      </c>
      <c r="E22" s="142" t="str">
        <f>Indicador6!$A$10</f>
        <v>Efectividad</v>
      </c>
      <c r="F22" s="153">
        <f>Indicador6!$Q$9</f>
        <v>1</v>
      </c>
      <c r="G22" s="76">
        <v>0.9</v>
      </c>
      <c r="H22" s="77" t="s">
        <v>112</v>
      </c>
      <c r="I22" s="78">
        <v>0.5</v>
      </c>
      <c r="J22" s="79">
        <f>Indicador6!$U$17</f>
        <v>1</v>
      </c>
      <c r="K22" s="79">
        <f>Indicador6!$U$18</f>
        <v>0.99766627771295213</v>
      </c>
      <c r="L22" s="79" t="str">
        <f>Indicador6!$U$19</f>
        <v/>
      </c>
      <c r="M22" s="79" t="str">
        <f>Indicador6!$U$20</f>
        <v/>
      </c>
      <c r="N22" s="79" t="str">
        <f>Indicador6!$U$21</f>
        <v/>
      </c>
      <c r="O22" s="79" t="str">
        <f>Indicador6!$U$22</f>
        <v/>
      </c>
      <c r="P22" s="79" t="str">
        <f>Indicador6!$U$23</f>
        <v/>
      </c>
      <c r="Q22" s="79" t="str">
        <f>Indicador6!$U$24</f>
        <v/>
      </c>
      <c r="R22" s="79" t="str">
        <f>Indicador6!$U$25</f>
        <v/>
      </c>
      <c r="S22" s="79" t="str">
        <f>Indicador6!$U$26</f>
        <v/>
      </c>
      <c r="T22" s="79" t="str">
        <f>Indicador6!$U$27</f>
        <v/>
      </c>
      <c r="U22" s="79" t="str">
        <f>Indicador6!$U$28</f>
        <v/>
      </c>
      <c r="V22" s="146" t="str">
        <f>Indicador6!$A$14</f>
        <v>Trimestral</v>
      </c>
      <c r="W22" s="144" t="str">
        <f>Indicador6!$G$5</f>
        <v>OFICINA DE SISTEMAS</v>
      </c>
    </row>
    <row r="23" spans="1:23" ht="39" customHeight="1" thickBot="1" x14ac:dyDescent="0.35">
      <c r="A23" s="156"/>
      <c r="B23" s="163"/>
      <c r="C23" s="139"/>
      <c r="D23" s="141"/>
      <c r="E23" s="143"/>
      <c r="F23" s="152"/>
      <c r="G23" s="76">
        <v>0.9</v>
      </c>
      <c r="H23" s="77" t="s">
        <v>46</v>
      </c>
      <c r="I23" s="78">
        <v>0.7</v>
      </c>
      <c r="J23" s="80" t="str">
        <f>Indicador6!$T$17</f>
        <v>1er Trimestre</v>
      </c>
      <c r="K23" s="80" t="str">
        <f>Indicador6!$T$18</f>
        <v>2do Trimestre</v>
      </c>
      <c r="L23" s="80" t="str">
        <f>Indicador6!$T$19</f>
        <v>3er Trimestre</v>
      </c>
      <c r="M23" s="80" t="str">
        <f>Indicador6!$T$20</f>
        <v>4to Trimestre</v>
      </c>
      <c r="N23" s="80" t="str">
        <f>Indicador6!$T$21</f>
        <v/>
      </c>
      <c r="O23" s="80" t="str">
        <f>Indicador6!$T$22</f>
        <v/>
      </c>
      <c r="P23" s="80" t="str">
        <f>Indicador6!$T$23</f>
        <v/>
      </c>
      <c r="Q23" s="80" t="str">
        <f>Indicador6!$T$24</f>
        <v/>
      </c>
      <c r="R23" s="80" t="str">
        <f>Indicador6!$T$25</f>
        <v/>
      </c>
      <c r="S23" s="80" t="str">
        <f>Indicador6!$T$26</f>
        <v/>
      </c>
      <c r="T23" s="80" t="str">
        <f>Indicador6!$T$27</f>
        <v/>
      </c>
      <c r="U23" s="80" t="str">
        <f>Indicador6!$T$28</f>
        <v/>
      </c>
      <c r="V23" s="147"/>
      <c r="W23" s="145"/>
    </row>
    <row r="24" spans="1:23" ht="39" customHeight="1" x14ac:dyDescent="0.3">
      <c r="A24" s="156"/>
      <c r="B24" s="163"/>
      <c r="C24" s="138" t="str">
        <f>Indicador7!$F$6</f>
        <v>7. SOCIALIZACIÓN SOBRE LA POLITICA DE SEGURIDAD DE LA INFORMACIÓN (Manipulación indebida, adulteración o filtración de información)</v>
      </c>
      <c r="D24" s="140" t="str">
        <f>Indicador7!$D$9</f>
        <v># de socializaciones realizadas / Total de socializaciones programadas sobre la politica de seguridad de la información digital</v>
      </c>
      <c r="E24" s="142" t="str">
        <f>Indicador7!$A$10</f>
        <v>Eficacia</v>
      </c>
      <c r="F24" s="153">
        <f>Indicador7!$Q$9</f>
        <v>1</v>
      </c>
      <c r="G24" s="76">
        <v>0.9</v>
      </c>
      <c r="H24" s="77" t="s">
        <v>46</v>
      </c>
      <c r="I24" s="78">
        <v>0.7</v>
      </c>
      <c r="J24" s="79">
        <f>Indicador7!$U$17</f>
        <v>0</v>
      </c>
      <c r="K24" s="79">
        <f>Indicador7!$U$18</f>
        <v>0</v>
      </c>
      <c r="L24" s="79">
        <f>Indicador7!$U$19</f>
        <v>0</v>
      </c>
      <c r="M24" s="79" t="str">
        <f>Indicador7!$U$20</f>
        <v/>
      </c>
      <c r="N24" s="79" t="str">
        <f>Indicador7!$U$21</f>
        <v/>
      </c>
      <c r="O24" s="79" t="str">
        <f>Indicador7!$U$22</f>
        <v/>
      </c>
      <c r="P24" s="79" t="str">
        <f>Indicador7!$U$23</f>
        <v/>
      </c>
      <c r="Q24" s="79" t="str">
        <f>Indicador7!$U$24</f>
        <v/>
      </c>
      <c r="R24" s="79" t="str">
        <f>Indicador7!$U$25</f>
        <v/>
      </c>
      <c r="S24" s="79" t="str">
        <f>Indicador7!$U$26</f>
        <v/>
      </c>
      <c r="T24" s="79" t="str">
        <f>Indicador7!$U$27</f>
        <v/>
      </c>
      <c r="U24" s="79" t="str">
        <f>Indicador7!$U$28</f>
        <v/>
      </c>
      <c r="V24" s="146" t="str">
        <f>Indicador7!$A$14</f>
        <v>Trimestral</v>
      </c>
      <c r="W24" s="144" t="str">
        <f>Indicador7!$G$5</f>
        <v>OFICINA DE SISTEMAS</v>
      </c>
    </row>
    <row r="25" spans="1:23" ht="39" customHeight="1" thickBot="1" x14ac:dyDescent="0.35">
      <c r="A25" s="156"/>
      <c r="B25" s="163"/>
      <c r="C25" s="139"/>
      <c r="D25" s="141"/>
      <c r="E25" s="143"/>
      <c r="F25" s="152"/>
      <c r="G25" s="76">
        <v>0.9</v>
      </c>
      <c r="H25" s="77" t="s">
        <v>46</v>
      </c>
      <c r="I25" s="78">
        <v>0.7</v>
      </c>
      <c r="J25" s="80" t="str">
        <f>Indicador7!$T$17</f>
        <v>1er Trimestre</v>
      </c>
      <c r="K25" s="80" t="str">
        <f>Indicador7!$T$18</f>
        <v>2do Trimestre</v>
      </c>
      <c r="L25" s="80" t="str">
        <f>Indicador7!$T$19</f>
        <v>3er Trimestre</v>
      </c>
      <c r="M25" s="80" t="str">
        <f>Indicador7!$T$20</f>
        <v>4to Trimestre</v>
      </c>
      <c r="N25" s="80" t="str">
        <f>Indicador7!$T$21</f>
        <v/>
      </c>
      <c r="O25" s="80" t="str">
        <f>Indicador7!$T$22</f>
        <v/>
      </c>
      <c r="P25" s="80" t="str">
        <f>Indicador7!$T$23</f>
        <v/>
      </c>
      <c r="Q25" s="80" t="str">
        <f>Indicador7!$T$24</f>
        <v/>
      </c>
      <c r="R25" s="80" t="str">
        <f>Indicador7!$T$25</f>
        <v/>
      </c>
      <c r="S25" s="80" t="str">
        <f>Indicador7!$T$26</f>
        <v/>
      </c>
      <c r="T25" s="80" t="str">
        <f>Indicador7!$T$27</f>
        <v/>
      </c>
      <c r="U25" s="80" t="str">
        <f>Indicador7!$T$28</f>
        <v/>
      </c>
      <c r="V25" s="147"/>
      <c r="W25" s="145"/>
    </row>
    <row r="26" spans="1:23" ht="39" customHeight="1" x14ac:dyDescent="0.3">
      <c r="A26" s="156"/>
      <c r="B26" s="163"/>
      <c r="C26" s="138" t="str">
        <f>Indicador8!$F$6</f>
        <v>8. Avance en la Implementación del PETI, periodo actual</v>
      </c>
      <c r="D26" s="140" t="str">
        <f>Indicador8!$D$9</f>
        <v>Proyectos implementados durante el periodo / Proyectos planeados durante el periodo</v>
      </c>
      <c r="E26" s="142" t="str">
        <f>Indicador8!$A$10</f>
        <v>Efectividad</v>
      </c>
      <c r="F26" s="153">
        <f>Indicador8!$Q$9</f>
        <v>0.9</v>
      </c>
      <c r="G26" s="76">
        <v>0.9</v>
      </c>
      <c r="H26" s="77" t="s">
        <v>46</v>
      </c>
      <c r="I26" s="78">
        <v>0.7</v>
      </c>
      <c r="J26" s="79">
        <f>Indicador8!$U$17</f>
        <v>0</v>
      </c>
      <c r="K26" s="79">
        <f>Indicador8!$U$18</f>
        <v>0.33333333333333331</v>
      </c>
      <c r="L26" s="79">
        <f>Indicador8!$U$19</f>
        <v>0.66666666666666663</v>
      </c>
      <c r="M26" s="79" t="str">
        <f>Indicador8!$U$20</f>
        <v/>
      </c>
      <c r="N26" s="79" t="str">
        <f>Indicador8!$U$21</f>
        <v/>
      </c>
      <c r="O26" s="79" t="str">
        <f>Indicador8!$U$22</f>
        <v/>
      </c>
      <c r="P26" s="79" t="str">
        <f>Indicador8!$U$23</f>
        <v/>
      </c>
      <c r="Q26" s="79" t="str">
        <f>Indicador8!$U$24</f>
        <v/>
      </c>
      <c r="R26" s="79" t="str">
        <f>Indicador8!$U$25</f>
        <v/>
      </c>
      <c r="S26" s="79" t="str">
        <f>Indicador8!$U$26</f>
        <v/>
      </c>
      <c r="T26" s="79" t="str">
        <f>Indicador8!$U$27</f>
        <v/>
      </c>
      <c r="U26" s="79" t="str">
        <f>Indicador8!$U$28</f>
        <v/>
      </c>
      <c r="V26" s="146" t="str">
        <f>Indicador8!$A$14</f>
        <v>Trimestral</v>
      </c>
      <c r="W26" s="144" t="str">
        <f>Indicador8!$G$5</f>
        <v>OFICINA DE SISTEMAS</v>
      </c>
    </row>
    <row r="27" spans="1:23" ht="39" customHeight="1" thickBot="1" x14ac:dyDescent="0.35">
      <c r="A27" s="156"/>
      <c r="B27" s="163"/>
      <c r="C27" s="139"/>
      <c r="D27" s="141"/>
      <c r="E27" s="143"/>
      <c r="F27" s="152"/>
      <c r="G27" s="76">
        <v>0.9</v>
      </c>
      <c r="H27" s="77" t="s">
        <v>46</v>
      </c>
      <c r="I27" s="78">
        <v>0.7</v>
      </c>
      <c r="J27" s="80" t="str">
        <f>Indicador8!$T$17</f>
        <v>1er Trimestre</v>
      </c>
      <c r="K27" s="80" t="str">
        <f>Indicador8!$T$18</f>
        <v>2do Trimestre</v>
      </c>
      <c r="L27" s="80" t="str">
        <f>Indicador8!$T$19</f>
        <v>3er Trimestre</v>
      </c>
      <c r="M27" s="80" t="str">
        <f>Indicador8!$T$20</f>
        <v>4to Trimestre</v>
      </c>
      <c r="N27" s="80" t="str">
        <f>Indicador8!$T$21</f>
        <v/>
      </c>
      <c r="O27" s="80" t="str">
        <f>Indicador8!$T$22</f>
        <v/>
      </c>
      <c r="P27" s="80" t="str">
        <f>Indicador8!$T$23</f>
        <v/>
      </c>
      <c r="Q27" s="80" t="str">
        <f>Indicador8!$T$24</f>
        <v/>
      </c>
      <c r="R27" s="80" t="str">
        <f>Indicador8!$T$25</f>
        <v/>
      </c>
      <c r="S27" s="80" t="str">
        <f>Indicador8!$T$26</f>
        <v/>
      </c>
      <c r="T27" s="80" t="str">
        <f>Indicador8!$T$27</f>
        <v/>
      </c>
      <c r="U27" s="80" t="str">
        <f>Indicador8!$T$28</f>
        <v/>
      </c>
      <c r="V27" s="147"/>
      <c r="W27" s="145"/>
    </row>
    <row r="28" spans="1:23" ht="39" customHeight="1" x14ac:dyDescent="0.3">
      <c r="A28" s="156"/>
      <c r="B28" s="163"/>
      <c r="C28" s="138" t="str">
        <f>Indicador9!$F$6</f>
        <v>9. Implementación del PETI</v>
      </c>
      <c r="D28" s="140" t="str">
        <f>Indicador9!$D$9</f>
        <v>Proyectos del PETI implementados / Proyectos planeados en el PETI</v>
      </c>
      <c r="E28" s="142" t="str">
        <f>Indicador9!$A$10</f>
        <v>Efectividad</v>
      </c>
      <c r="F28" s="153">
        <f>Indicador9!$Q$9</f>
        <v>0.9</v>
      </c>
      <c r="G28" s="76">
        <v>0.9</v>
      </c>
      <c r="H28" s="77" t="s">
        <v>46</v>
      </c>
      <c r="I28" s="78">
        <v>0.7</v>
      </c>
      <c r="J28" s="79">
        <f>Indicador9!$U$17</f>
        <v>0.76923076923076927</v>
      </c>
      <c r="K28" s="79" t="str">
        <f>Indicador9!$U$18</f>
        <v/>
      </c>
      <c r="L28" s="79" t="str">
        <f>Indicador9!$U$19</f>
        <v/>
      </c>
      <c r="M28" s="79" t="str">
        <f>Indicador9!$U$20</f>
        <v/>
      </c>
      <c r="N28" s="79" t="str">
        <f>Indicador9!$U$21</f>
        <v/>
      </c>
      <c r="O28" s="79" t="str">
        <f>Indicador9!$U$22</f>
        <v/>
      </c>
      <c r="P28" s="79" t="str">
        <f>Indicador9!$U$23</f>
        <v/>
      </c>
      <c r="Q28" s="79" t="str">
        <f>Indicador9!$U$24</f>
        <v/>
      </c>
      <c r="R28" s="79" t="str">
        <f>Indicador9!$U$25</f>
        <v/>
      </c>
      <c r="S28" s="79" t="str">
        <f>Indicador9!$U$26</f>
        <v/>
      </c>
      <c r="T28" s="79" t="str">
        <f>Indicador9!$U$27</f>
        <v/>
      </c>
      <c r="U28" s="79" t="str">
        <f>Indicador9!$U$28</f>
        <v/>
      </c>
      <c r="V28" s="146" t="str">
        <f>Indicador9!$A$14</f>
        <v>Anual</v>
      </c>
      <c r="W28" s="144" t="str">
        <f>Indicador9!$G$5</f>
        <v>OFICINA DE SISTEMAS</v>
      </c>
    </row>
    <row r="29" spans="1:23" ht="39" customHeight="1" thickBot="1" x14ac:dyDescent="0.35">
      <c r="A29" s="156"/>
      <c r="B29" s="163"/>
      <c r="C29" s="139"/>
      <c r="D29" s="141"/>
      <c r="E29" s="143"/>
      <c r="F29" s="152"/>
      <c r="G29" s="76">
        <v>0.9</v>
      </c>
      <c r="H29" s="77" t="s">
        <v>46</v>
      </c>
      <c r="I29" s="78">
        <v>0.7</v>
      </c>
      <c r="J29" s="80">
        <f>Indicador9!$T$17</f>
        <v>2019</v>
      </c>
      <c r="K29" s="80">
        <f>Indicador9!$T$18</f>
        <v>2020</v>
      </c>
      <c r="L29" s="80">
        <f>Indicador9!$T$19</f>
        <v>2021</v>
      </c>
      <c r="M29" s="80">
        <f>Indicador9!$T$20</f>
        <v>2022</v>
      </c>
      <c r="N29" s="80" t="str">
        <f>Indicador9!$T$21</f>
        <v/>
      </c>
      <c r="O29" s="80" t="str">
        <f>Indicador9!$T$22</f>
        <v/>
      </c>
      <c r="P29" s="80" t="str">
        <f>Indicador9!$T$23</f>
        <v/>
      </c>
      <c r="Q29" s="80" t="str">
        <f>Indicador9!$T$24</f>
        <v/>
      </c>
      <c r="R29" s="80" t="str">
        <f>Indicador9!$T$25</f>
        <v/>
      </c>
      <c r="S29" s="80" t="str">
        <f>Indicador9!$T$26</f>
        <v/>
      </c>
      <c r="T29" s="80" t="str">
        <f>Indicador9!$T$27</f>
        <v/>
      </c>
      <c r="U29" s="80" t="str">
        <f>Indicador9!$T$28</f>
        <v/>
      </c>
      <c r="V29" s="147"/>
      <c r="W29" s="145"/>
    </row>
    <row r="30" spans="1:23" ht="39" customHeight="1" x14ac:dyDescent="0.3">
      <c r="A30" s="156"/>
      <c r="B30" s="163"/>
      <c r="C30" s="138" t="str">
        <f>Indicador10!$F$6</f>
        <v>Indicador 10</v>
      </c>
      <c r="D30" s="140">
        <f>Indicador10!$D$9</f>
        <v>0</v>
      </c>
      <c r="E30" s="142" t="str">
        <f>Indicador10!$A$10</f>
        <v>Efectividad</v>
      </c>
      <c r="F30" s="153">
        <f>Indicador10!$Q$9</f>
        <v>0</v>
      </c>
      <c r="G30" s="76">
        <v>0.9</v>
      </c>
      <c r="H30" s="77" t="s">
        <v>46</v>
      </c>
      <c r="I30" s="78">
        <v>0.7</v>
      </c>
      <c r="J30" s="79" t="str">
        <f>Indicador10!$U$17</f>
        <v/>
      </c>
      <c r="K30" s="79" t="str">
        <f>Indicador10!$U$18</f>
        <v/>
      </c>
      <c r="L30" s="79" t="str">
        <f>Indicador10!$U$19</f>
        <v/>
      </c>
      <c r="M30" s="79" t="str">
        <f>Indicador10!$U$20</f>
        <v/>
      </c>
      <c r="N30" s="79" t="str">
        <f>Indicador10!$U$21</f>
        <v/>
      </c>
      <c r="O30" s="79" t="str">
        <f>Indicador10!$U$22</f>
        <v/>
      </c>
      <c r="P30" s="79" t="str">
        <f>Indicador10!$U$23</f>
        <v/>
      </c>
      <c r="Q30" s="79" t="str">
        <f>Indicador10!$U$24</f>
        <v/>
      </c>
      <c r="R30" s="79" t="str">
        <f>Indicador10!$U$25</f>
        <v/>
      </c>
      <c r="S30" s="79" t="str">
        <f>Indicador10!$U$26</f>
        <v/>
      </c>
      <c r="T30" s="79" t="str">
        <f>Indicador10!$U$27</f>
        <v/>
      </c>
      <c r="U30" s="79" t="str">
        <f>Indicador10!$U$28</f>
        <v/>
      </c>
      <c r="V30" s="146" t="str">
        <f>Indicador10!$A$14</f>
        <v>Anual</v>
      </c>
      <c r="W30" s="144">
        <f>Indicador10!$G$5</f>
        <v>0</v>
      </c>
    </row>
    <row r="31" spans="1:23" ht="39" customHeight="1" x14ac:dyDescent="0.3">
      <c r="A31" s="156"/>
      <c r="B31" s="163"/>
      <c r="C31" s="139"/>
      <c r="D31" s="141"/>
      <c r="E31" s="143"/>
      <c r="F31" s="152"/>
      <c r="G31" s="76">
        <v>0.9</v>
      </c>
      <c r="H31" s="77" t="s">
        <v>46</v>
      </c>
      <c r="I31" s="78">
        <v>0.7</v>
      </c>
      <c r="J31" s="80">
        <f>Indicador10!$T$17</f>
        <v>2019</v>
      </c>
      <c r="K31" s="80">
        <f>Indicador10!$T$18</f>
        <v>2020</v>
      </c>
      <c r="L31" s="80">
        <f>Indicador10!$T$19</f>
        <v>2021</v>
      </c>
      <c r="M31" s="80">
        <f>Indicador10!$T$20</f>
        <v>2022</v>
      </c>
      <c r="N31" s="80" t="str">
        <f>Indicador10!$T$21</f>
        <v/>
      </c>
      <c r="O31" s="80" t="str">
        <f>Indicador10!$T$22</f>
        <v/>
      </c>
      <c r="P31" s="80" t="str">
        <f>Indicador10!$T$23</f>
        <v/>
      </c>
      <c r="Q31" s="80" t="str">
        <f>Indicador10!$T$24</f>
        <v/>
      </c>
      <c r="R31" s="80" t="str">
        <f>Indicador10!$T$25</f>
        <v/>
      </c>
      <c r="S31" s="80" t="str">
        <f>Indicador10!$T$26</f>
        <v/>
      </c>
      <c r="T31" s="80" t="str">
        <f>Indicador10!$T$27</f>
        <v/>
      </c>
      <c r="U31" s="80" t="str">
        <f>Indicador10!$T$28</f>
        <v/>
      </c>
      <c r="V31" s="147"/>
      <c r="W31" s="145"/>
    </row>
    <row r="32" spans="1:23" x14ac:dyDescent="0.3">
      <c r="C32" s="69"/>
    </row>
    <row r="33" spans="3:3" x14ac:dyDescent="0.3">
      <c r="C33" s="69"/>
    </row>
    <row r="34" spans="3:3" ht="25.5" customHeight="1" x14ac:dyDescent="0.3">
      <c r="C34" s="69"/>
    </row>
  </sheetData>
  <sheetProtection formatRows="0"/>
  <mergeCells count="94">
    <mergeCell ref="C28:C29"/>
    <mergeCell ref="W28:W29"/>
    <mergeCell ref="W30:W31"/>
    <mergeCell ref="A12:A31"/>
    <mergeCell ref="G12:G13"/>
    <mergeCell ref="H12:H13"/>
    <mergeCell ref="I12:I13"/>
    <mergeCell ref="G14:G15"/>
    <mergeCell ref="H14:H15"/>
    <mergeCell ref="I14:I15"/>
    <mergeCell ref="B12:B31"/>
    <mergeCell ref="C30:C31"/>
    <mergeCell ref="D30:D31"/>
    <mergeCell ref="E30:E31"/>
    <mergeCell ref="F30:F31"/>
    <mergeCell ref="V30:V31"/>
    <mergeCell ref="W26:W27"/>
    <mergeCell ref="F26:F27"/>
    <mergeCell ref="V26:V27"/>
    <mergeCell ref="D28:D29"/>
    <mergeCell ref="E28:E29"/>
    <mergeCell ref="F28:F29"/>
    <mergeCell ref="V28:V29"/>
    <mergeCell ref="C20:C21"/>
    <mergeCell ref="D20:D21"/>
    <mergeCell ref="E20:E21"/>
    <mergeCell ref="C26:C27"/>
    <mergeCell ref="D26:D27"/>
    <mergeCell ref="E26:E27"/>
    <mergeCell ref="W22:W23"/>
    <mergeCell ref="C24:C25"/>
    <mergeCell ref="D24:D25"/>
    <mergeCell ref="E24:E25"/>
    <mergeCell ref="F24:F25"/>
    <mergeCell ref="V24:V25"/>
    <mergeCell ref="W24:W25"/>
    <mergeCell ref="C22:C23"/>
    <mergeCell ref="D22:D23"/>
    <mergeCell ref="E22:E23"/>
    <mergeCell ref="F22:F23"/>
    <mergeCell ref="V22:V23"/>
    <mergeCell ref="F20:F21"/>
    <mergeCell ref="V20:V21"/>
    <mergeCell ref="F16:F17"/>
    <mergeCell ref="V16:V17"/>
    <mergeCell ref="W16:W17"/>
    <mergeCell ref="W20:W21"/>
    <mergeCell ref="C18:C19"/>
    <mergeCell ref="D18:D19"/>
    <mergeCell ref="E18:E19"/>
    <mergeCell ref="F18:F19"/>
    <mergeCell ref="V18:V19"/>
    <mergeCell ref="C16:C17"/>
    <mergeCell ref="D16:D17"/>
    <mergeCell ref="E16:E17"/>
    <mergeCell ref="W18:W19"/>
    <mergeCell ref="V12:V13"/>
    <mergeCell ref="W12:W13"/>
    <mergeCell ref="C14:C15"/>
    <mergeCell ref="D14:D15"/>
    <mergeCell ref="E14:E15"/>
    <mergeCell ref="F14:F15"/>
    <mergeCell ref="V14:V15"/>
    <mergeCell ref="W14:W15"/>
    <mergeCell ref="C12:C13"/>
    <mergeCell ref="D12:D13"/>
    <mergeCell ref="E12:E13"/>
    <mergeCell ref="F12:F13"/>
    <mergeCell ref="W8:W11"/>
    <mergeCell ref="G10:G11"/>
    <mergeCell ref="H10:H11"/>
    <mergeCell ref="I10:I11"/>
    <mergeCell ref="J10:J11"/>
    <mergeCell ref="K10:K11"/>
    <mergeCell ref="L10:L11"/>
    <mergeCell ref="V8:V11"/>
    <mergeCell ref="O10:O11"/>
    <mergeCell ref="P10:P11"/>
    <mergeCell ref="Q10:Q11"/>
    <mergeCell ref="R10:R11"/>
    <mergeCell ref="M10:M11"/>
    <mergeCell ref="N10:N11"/>
    <mergeCell ref="D5:J5"/>
    <mergeCell ref="T10:T11"/>
    <mergeCell ref="U10:U11"/>
    <mergeCell ref="J8:U9"/>
    <mergeCell ref="S10:S11"/>
    <mergeCell ref="F8:F11"/>
    <mergeCell ref="G8:I9"/>
    <mergeCell ref="A8:A11"/>
    <mergeCell ref="B8:B11"/>
    <mergeCell ref="C8:C11"/>
    <mergeCell ref="D8:D11"/>
    <mergeCell ref="E8:E11"/>
  </mergeCells>
  <conditionalFormatting sqref="N12:U12 J12 J14 J18 J20 J22 J24 J26 J28 J30 J16">
    <cfRule type="containsBlanks" dxfId="99" priority="141">
      <formula>LEN(TRIM(J12))=0</formula>
    </cfRule>
    <cfRule type="cellIs" dxfId="98" priority="142" operator="greaterThanOrEqual">
      <formula>$G12</formula>
    </cfRule>
    <cfRule type="cellIs" dxfId="97" priority="143" operator="lessThan">
      <formula>$I12</formula>
    </cfRule>
    <cfRule type="cellIs" dxfId="96" priority="144" operator="between">
      <formula>$I12</formula>
      <formula>$G12</formula>
    </cfRule>
  </conditionalFormatting>
  <conditionalFormatting sqref="K12:M12">
    <cfRule type="containsBlanks" dxfId="95" priority="158">
      <formula>LEN(TRIM(K12))=0</formula>
    </cfRule>
    <cfRule type="cellIs" dxfId="94" priority="159" operator="greaterThanOrEqual">
      <formula>$G12</formula>
    </cfRule>
    <cfRule type="cellIs" dxfId="93" priority="160" operator="lessThan">
      <formula>$I12</formula>
    </cfRule>
    <cfRule type="cellIs" dxfId="92" priority="161" operator="between">
      <formula>$I12</formula>
      <formula>$G12</formula>
    </cfRule>
  </conditionalFormatting>
  <conditionalFormatting sqref="N14:U14">
    <cfRule type="containsBlanks" dxfId="91" priority="129">
      <formula>LEN(TRIM(N14))=0</formula>
    </cfRule>
    <cfRule type="cellIs" dxfId="90" priority="130" operator="greaterThanOrEqual">
      <formula>$G14</formula>
    </cfRule>
    <cfRule type="cellIs" dxfId="89" priority="131" operator="lessThan">
      <formula>$I14</formula>
    </cfRule>
    <cfRule type="cellIs" dxfId="88" priority="132" operator="between">
      <formula>$I14</formula>
      <formula>$G14</formula>
    </cfRule>
  </conditionalFormatting>
  <conditionalFormatting sqref="K14:M14">
    <cfRule type="containsBlanks" dxfId="87" priority="133">
      <formula>LEN(TRIM(K14))=0</formula>
    </cfRule>
    <cfRule type="cellIs" dxfId="86" priority="134" operator="greaterThanOrEqual">
      <formula>$G14</formula>
    </cfRule>
    <cfRule type="cellIs" dxfId="85" priority="135" operator="lessThan">
      <formula>$I14</formula>
    </cfRule>
    <cfRule type="cellIs" dxfId="84" priority="136" operator="between">
      <formula>$I14</formula>
      <formula>$G14</formula>
    </cfRule>
  </conditionalFormatting>
  <conditionalFormatting sqref="N18:U18">
    <cfRule type="containsBlanks" dxfId="83" priority="57">
      <formula>LEN(TRIM(N18))=0</formula>
    </cfRule>
    <cfRule type="cellIs" dxfId="82" priority="58" operator="greaterThanOrEqual">
      <formula>$G18</formula>
    </cfRule>
    <cfRule type="cellIs" dxfId="81" priority="59" operator="lessThan">
      <formula>$I18</formula>
    </cfRule>
    <cfRule type="cellIs" dxfId="80" priority="60" operator="between">
      <formula>$I18</formula>
      <formula>$G18</formula>
    </cfRule>
  </conditionalFormatting>
  <conditionalFormatting sqref="K18:M18">
    <cfRule type="containsBlanks" dxfId="79" priority="61">
      <formula>LEN(TRIM(K18))=0</formula>
    </cfRule>
    <cfRule type="cellIs" dxfId="78" priority="62" operator="greaterThanOrEqual">
      <formula>$G18</formula>
    </cfRule>
    <cfRule type="cellIs" dxfId="77" priority="63" operator="lessThan">
      <formula>$I18</formula>
    </cfRule>
    <cfRule type="cellIs" dxfId="76" priority="64" operator="between">
      <formula>$I18</formula>
      <formula>$G18</formula>
    </cfRule>
  </conditionalFormatting>
  <conditionalFormatting sqref="N20:U20">
    <cfRule type="containsBlanks" dxfId="75" priority="49">
      <formula>LEN(TRIM(N20))=0</formula>
    </cfRule>
    <cfRule type="cellIs" dxfId="74" priority="50" operator="greaterThanOrEqual">
      <formula>$G20</formula>
    </cfRule>
    <cfRule type="cellIs" dxfId="73" priority="51" operator="lessThan">
      <formula>$I20</formula>
    </cfRule>
    <cfRule type="cellIs" dxfId="72" priority="52" operator="between">
      <formula>$I20</formula>
      <formula>$G20</formula>
    </cfRule>
  </conditionalFormatting>
  <conditionalFormatting sqref="K20:M20">
    <cfRule type="containsBlanks" dxfId="71" priority="53">
      <formula>LEN(TRIM(K20))=0</formula>
    </cfRule>
    <cfRule type="cellIs" dxfId="70" priority="54" operator="greaterThanOrEqual">
      <formula>$G20</formula>
    </cfRule>
    <cfRule type="cellIs" dxfId="69" priority="55" operator="lessThan">
      <formula>$I20</formula>
    </cfRule>
    <cfRule type="cellIs" dxfId="68" priority="56" operator="between">
      <formula>$I20</formula>
      <formula>$G20</formula>
    </cfRule>
  </conditionalFormatting>
  <conditionalFormatting sqref="N22:U22">
    <cfRule type="containsBlanks" dxfId="67" priority="41">
      <formula>LEN(TRIM(N22))=0</formula>
    </cfRule>
    <cfRule type="cellIs" dxfId="66" priority="42" operator="greaterThanOrEqual">
      <formula>$G22</formula>
    </cfRule>
    <cfRule type="cellIs" dxfId="65" priority="43" operator="lessThan">
      <formula>$I22</formula>
    </cfRule>
    <cfRule type="cellIs" dxfId="64" priority="44" operator="between">
      <formula>$I22</formula>
      <formula>$G22</formula>
    </cfRule>
  </conditionalFormatting>
  <conditionalFormatting sqref="K22:M22">
    <cfRule type="containsBlanks" dxfId="63" priority="45">
      <formula>LEN(TRIM(K22))=0</formula>
    </cfRule>
    <cfRule type="cellIs" dxfId="62" priority="46" operator="greaterThanOrEqual">
      <formula>$G22</formula>
    </cfRule>
    <cfRule type="cellIs" dxfId="61" priority="47" operator="lessThan">
      <formula>$I22</formula>
    </cfRule>
    <cfRule type="cellIs" dxfId="60" priority="48" operator="between">
      <formula>$I22</formula>
      <formula>$G22</formula>
    </cfRule>
  </conditionalFormatting>
  <conditionalFormatting sqref="N24:U24">
    <cfRule type="containsBlanks" dxfId="59" priority="33">
      <formula>LEN(TRIM(N24))=0</formula>
    </cfRule>
    <cfRule type="cellIs" dxfId="58" priority="34" operator="greaterThanOrEqual">
      <formula>$G24</formula>
    </cfRule>
    <cfRule type="cellIs" dxfId="57" priority="35" operator="lessThan">
      <formula>$I24</formula>
    </cfRule>
    <cfRule type="cellIs" dxfId="56" priority="36" operator="between">
      <formula>$I24</formula>
      <formula>$G24</formula>
    </cfRule>
  </conditionalFormatting>
  <conditionalFormatting sqref="K24:M24">
    <cfRule type="containsBlanks" dxfId="55" priority="37">
      <formula>LEN(TRIM(K24))=0</formula>
    </cfRule>
    <cfRule type="cellIs" dxfId="54" priority="38" operator="greaterThanOrEqual">
      <formula>$G24</formula>
    </cfRule>
    <cfRule type="cellIs" dxfId="53" priority="39" operator="lessThan">
      <formula>$I24</formula>
    </cfRule>
    <cfRule type="cellIs" dxfId="52" priority="40" operator="between">
      <formula>$I24</formula>
      <formula>$G24</formula>
    </cfRule>
  </conditionalFormatting>
  <conditionalFormatting sqref="N26:U26">
    <cfRule type="containsBlanks" dxfId="51" priority="25">
      <formula>LEN(TRIM(N26))=0</formula>
    </cfRule>
    <cfRule type="cellIs" dxfId="50" priority="26" operator="greaterThanOrEqual">
      <formula>$G26</formula>
    </cfRule>
    <cfRule type="cellIs" dxfId="49" priority="27" operator="lessThan">
      <formula>$I26</formula>
    </cfRule>
    <cfRule type="cellIs" dxfId="48" priority="28" operator="between">
      <formula>$I26</formula>
      <formula>$G26</formula>
    </cfRule>
  </conditionalFormatting>
  <conditionalFormatting sqref="K26:M26">
    <cfRule type="containsBlanks" dxfId="47" priority="29">
      <formula>LEN(TRIM(K26))=0</formula>
    </cfRule>
    <cfRule type="cellIs" dxfId="46" priority="30" operator="greaterThanOrEqual">
      <formula>$G26</formula>
    </cfRule>
    <cfRule type="cellIs" dxfId="45" priority="31" operator="lessThan">
      <formula>$I26</formula>
    </cfRule>
    <cfRule type="cellIs" dxfId="44" priority="32" operator="between">
      <formula>$I26</formula>
      <formula>$G26</formula>
    </cfRule>
  </conditionalFormatting>
  <conditionalFormatting sqref="N28:U28">
    <cfRule type="containsBlanks" dxfId="43" priority="17">
      <formula>LEN(TRIM(N28))=0</formula>
    </cfRule>
    <cfRule type="cellIs" dxfId="42" priority="18" operator="greaterThanOrEqual">
      <formula>$G28</formula>
    </cfRule>
    <cfRule type="cellIs" dxfId="41" priority="19" operator="lessThan">
      <formula>$I28</formula>
    </cfRule>
    <cfRule type="cellIs" dxfId="40" priority="20" operator="between">
      <formula>$I28</formula>
      <formula>$G28</formula>
    </cfRule>
  </conditionalFormatting>
  <conditionalFormatting sqref="K28:M28">
    <cfRule type="containsBlanks" dxfId="39" priority="21">
      <formula>LEN(TRIM(K28))=0</formula>
    </cfRule>
    <cfRule type="cellIs" dxfId="38" priority="22" operator="greaterThanOrEqual">
      <formula>$G28</formula>
    </cfRule>
    <cfRule type="cellIs" dxfId="37" priority="23" operator="lessThan">
      <formula>$I28</formula>
    </cfRule>
    <cfRule type="cellIs" dxfId="36" priority="24" operator="between">
      <formula>$I28</formula>
      <formula>$G28</formula>
    </cfRule>
  </conditionalFormatting>
  <conditionalFormatting sqref="N30:U30">
    <cfRule type="containsBlanks" dxfId="35" priority="9">
      <formula>LEN(TRIM(N30))=0</formula>
    </cfRule>
    <cfRule type="cellIs" dxfId="34" priority="10" operator="greaterThanOrEqual">
      <formula>$G30</formula>
    </cfRule>
    <cfRule type="cellIs" dxfId="33" priority="11" operator="lessThan">
      <formula>$I30</formula>
    </cfRule>
    <cfRule type="cellIs" dxfId="32" priority="12" operator="between">
      <formula>$I30</formula>
      <formula>$G30</formula>
    </cfRule>
  </conditionalFormatting>
  <conditionalFormatting sqref="K30:M30">
    <cfRule type="containsBlanks" dxfId="31" priority="13">
      <formula>LEN(TRIM(K30))=0</formula>
    </cfRule>
    <cfRule type="cellIs" dxfId="30" priority="14" operator="greaterThanOrEqual">
      <formula>$G30</formula>
    </cfRule>
    <cfRule type="cellIs" dxfId="29" priority="15" operator="lessThan">
      <formula>$I30</formula>
    </cfRule>
    <cfRule type="cellIs" dxfId="28" priority="16" operator="between">
      <formula>$I30</formula>
      <formula>$G30</formula>
    </cfRule>
  </conditionalFormatting>
  <conditionalFormatting sqref="N16:U16">
    <cfRule type="containsBlanks" dxfId="27" priority="1">
      <formula>LEN(TRIM(N16))=0</formula>
    </cfRule>
    <cfRule type="cellIs" dxfId="26" priority="2" operator="greaterThanOrEqual">
      <formula>$G16</formula>
    </cfRule>
    <cfRule type="cellIs" dxfId="25" priority="3" operator="lessThan">
      <formula>$I16</formula>
    </cfRule>
    <cfRule type="cellIs" dxfId="24" priority="4" operator="between">
      <formula>$I16</formula>
      <formula>$G16</formula>
    </cfRule>
  </conditionalFormatting>
  <conditionalFormatting sqref="K16:M16">
    <cfRule type="containsBlanks" dxfId="23" priority="5">
      <formula>LEN(TRIM(K16))=0</formula>
    </cfRule>
    <cfRule type="cellIs" dxfId="22" priority="6" operator="greaterThanOrEqual">
      <formula>$G16</formula>
    </cfRule>
    <cfRule type="cellIs" dxfId="21" priority="7" operator="lessThan">
      <formula>$I16</formula>
    </cfRule>
    <cfRule type="cellIs" dxfId="20" priority="8" operator="between">
      <formula>$I16</formula>
      <formula>$G16</formula>
    </cfRule>
  </conditionalFormatting>
  <hyperlinks>
    <hyperlink ref="C12" location="Indicador1!A1" display="Satisfaccion del cliente" xr:uid="{00000000-0004-0000-0000-000000000000}"/>
    <hyperlink ref="C14" location="Indicador2!A1" display="Mantenimiento Preventivo" xr:uid="{00000000-0004-0000-0000-000001000000}"/>
    <hyperlink ref="C16" location="Indicador1!A1" display="Satisfaccion del cliente" xr:uid="{00000000-0004-0000-0000-000002000000}"/>
    <hyperlink ref="C18" location="Indicador1!A1" display="Satisfaccion del cliente" xr:uid="{00000000-0004-0000-0000-000003000000}"/>
    <hyperlink ref="C20" location="Indicador1!A1" display="Satisfaccion del cliente" xr:uid="{00000000-0004-0000-0000-000004000000}"/>
    <hyperlink ref="C22" location="Indicador1!A1" display="Satisfaccion del cliente" xr:uid="{00000000-0004-0000-0000-000005000000}"/>
    <hyperlink ref="C24" location="Indicador1!A1" display="Satisfaccion del cliente" xr:uid="{00000000-0004-0000-0000-000006000000}"/>
    <hyperlink ref="C26" location="Indicador1!A1" display="Satisfaccion del cliente" xr:uid="{00000000-0004-0000-0000-000007000000}"/>
    <hyperlink ref="C28" location="Indicador1!A1" display="Satisfaccion del cliente" xr:uid="{00000000-0004-0000-0000-000008000000}"/>
    <hyperlink ref="C30" location="Indicador1!A1" display="Satisfaccion del cliente" xr:uid="{00000000-0004-0000-0000-000009000000}"/>
    <hyperlink ref="C14:C15" location="Indicador2!Área_de_impresión" display="Indicador2!Área_de_impresión" xr:uid="{00000000-0004-0000-0000-00000A000000}"/>
    <hyperlink ref="C12:C13" location="Indicador1!Área_de_impresión" display="Indicador1!Área_de_impresión" xr:uid="{00000000-0004-0000-0000-00000B000000}"/>
    <hyperlink ref="C16:C17" location="Indicador3!Área_de_impresión" display="Indicador3!Área_de_impresión" xr:uid="{00000000-0004-0000-0000-00000C000000}"/>
    <hyperlink ref="C18:C19" location="Indicador4!Área_de_impresión" display="Indicador4!Área_de_impresión" xr:uid="{00000000-0004-0000-0000-00000D000000}"/>
    <hyperlink ref="C20:C21" location="Indicador5!Área_de_impresión" display="Indicador5!Área_de_impresión" xr:uid="{00000000-0004-0000-0000-00000E000000}"/>
    <hyperlink ref="C22:C23" location="Indicador6!Área_de_impresión" display="Indicador6!Área_de_impresión" xr:uid="{00000000-0004-0000-0000-00000F000000}"/>
    <hyperlink ref="C24:C25" location="Indicador7!Área_de_impresión" display="Indicador7!Área_de_impresión" xr:uid="{00000000-0004-0000-0000-000010000000}"/>
    <hyperlink ref="C26:C27" location="Indicador8!Área_de_impresión" display="Indicador8!Área_de_impresión" xr:uid="{00000000-0004-0000-0000-000011000000}"/>
    <hyperlink ref="C28:C29" location="Indicador9!Área_de_impresión" display="Indicador9!Área_de_impresión" xr:uid="{00000000-0004-0000-0000-000012000000}"/>
    <hyperlink ref="C30:C31" location="Indicador10!Área_de_impresión" display="Indicador10!Área_de_impresión" xr:uid="{00000000-0004-0000-0000-000013000000}"/>
  </hyperlinks>
  <printOptions horizontalCentered="1"/>
  <pageMargins left="0.9055118110236221" right="0.51181102362204722" top="0.74803149606299213" bottom="0.74803149606299213" header="0.31496062992125984" footer="0.31496062992125984"/>
  <pageSetup paperSize="5" scale="62"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tabColor rgb="FFC00000"/>
  </sheetPr>
  <dimension ref="A1:AN68"/>
  <sheetViews>
    <sheetView view="pageLayout" topLeftCell="A10" zoomScale="96" zoomScaleNormal="73" zoomScalePageLayoutView="96" workbookViewId="0">
      <selection sqref="A1:R62"/>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130</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129</v>
      </c>
      <c r="O5" s="185"/>
      <c r="P5" s="185"/>
      <c r="Q5" s="185"/>
      <c r="R5" s="186"/>
    </row>
    <row r="6" spans="1:40" ht="16.5" customHeight="1" x14ac:dyDescent="0.3">
      <c r="A6" s="20"/>
      <c r="B6" s="180" t="s">
        <v>4</v>
      </c>
      <c r="C6" s="181"/>
      <c r="D6" s="181"/>
      <c r="E6" s="182"/>
      <c r="F6" s="183" t="s">
        <v>144</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3</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27" customHeight="1" x14ac:dyDescent="0.3">
      <c r="A9" s="20"/>
      <c r="B9" s="13"/>
      <c r="C9" s="68"/>
      <c r="D9" s="248" t="s">
        <v>137</v>
      </c>
      <c r="E9" s="200"/>
      <c r="F9" s="203" t="s">
        <v>114</v>
      </c>
      <c r="G9" s="205" t="s">
        <v>132</v>
      </c>
      <c r="H9" s="205"/>
      <c r="I9" s="205"/>
      <c r="J9" s="206" t="s">
        <v>140</v>
      </c>
      <c r="K9" s="207"/>
      <c r="L9" s="208"/>
      <c r="M9" s="205" t="s">
        <v>136</v>
      </c>
      <c r="N9" s="205"/>
      <c r="O9" s="205"/>
      <c r="P9" s="205"/>
      <c r="Q9" s="237">
        <v>0.9</v>
      </c>
      <c r="R9" s="238"/>
    </row>
    <row r="10" spans="1:40" ht="27" customHeight="1" x14ac:dyDescent="0.3">
      <c r="A10" s="31" t="str">
        <f>IF(A8=1,"Eficiencia",IF(A8=2,"Eficacia",IF(A8=3,"Efectividad","")))</f>
        <v>Efectividad</v>
      </c>
      <c r="B10" s="28"/>
      <c r="C10" s="29"/>
      <c r="D10" s="201"/>
      <c r="E10" s="202"/>
      <c r="F10" s="204"/>
      <c r="G10" s="226" t="s">
        <v>138</v>
      </c>
      <c r="H10" s="226"/>
      <c r="I10" s="226"/>
      <c r="J10" s="226" t="s">
        <v>139</v>
      </c>
      <c r="K10" s="226"/>
      <c r="L10" s="226"/>
      <c r="M10" s="205" t="s">
        <v>135</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6</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Anual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2019</v>
      </c>
      <c r="F15" s="83">
        <v>2020</v>
      </c>
      <c r="G15" s="83">
        <v>2021</v>
      </c>
      <c r="H15" s="83">
        <v>2022</v>
      </c>
      <c r="I15" s="58" t="b">
        <v>0</v>
      </c>
      <c r="J15" s="59" t="b">
        <v>1</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f>IF(A13=1,"Mar",IF(A13=3,"1er Trimestre",IF(A13=6,E15,"-")))</f>
        <v>2019</v>
      </c>
      <c r="J17" s="52" t="str">
        <f>IF(A13=1,"Abr",IF(A13=2,"Bimestre 2",IF(A13=4,"1er Cuatrimestre","-")))</f>
        <v>-</v>
      </c>
      <c r="K17" s="52" t="str">
        <f>IF(A13=1,"May","-")</f>
        <v>-</v>
      </c>
      <c r="L17" s="53">
        <f>IF(A13=1,"Jun",IF(A13=2,"Bimestre 3",IF(A13=3,"2do Trimestre",IF(A13=5,"1er Semestre",IF(A13=6,F15,"-")))))</f>
        <v>2020</v>
      </c>
      <c r="M17" s="53" t="str">
        <f>IF(A13=1,"Jul","-")</f>
        <v>-</v>
      </c>
      <c r="N17" s="53" t="str">
        <f>IF(A13=1,"Ago",IF(A13=2,"Bimestre 4",IF(A13=4,"2do Cuatrimestre","-")))</f>
        <v>-</v>
      </c>
      <c r="O17" s="54">
        <f>IF(A13=1,"Sep",IF(A13=3,"3er Trimestre",IF(A13=6,G15,"-")))</f>
        <v>2021</v>
      </c>
      <c r="P17" s="53" t="str">
        <f>IF(A13=1,"Oct",IF(A13=2,"Bimestre 5","-"))</f>
        <v>-</v>
      </c>
      <c r="Q17" s="53" t="str">
        <f>IF(A13=1,"Nov","-")</f>
        <v>-</v>
      </c>
      <c r="R17" s="55">
        <f>IF(A13=1,"Dic",IF(A13=2,"Bimestre 6",IF(A13=3,"4to Trimestre",IF(A13=4,"3er Cuatrimestre",IF(A13=5,"2do Semestre",IF(A13=6,H15,"-"))))))</f>
        <v>2022</v>
      </c>
      <c r="T17" s="39">
        <f>IF($A$13=1,G17,IF($A$13=2,H17,IF($A$13=3,I17,IF($A$13=4,J17,IF($A$13=5,L17,IF($A$13=6,I17,"Error"))))))</f>
        <v>2019</v>
      </c>
      <c r="U17" s="40">
        <f>(IF($A$13=1,G20,IF($A$13=2,H20,IF($A$13=3,I20,IF($A$13=4,J20,IF($A$13=5,L20,IF($A$13=6,I20,"Error")))))))</f>
        <v>0.76923076923076927</v>
      </c>
      <c r="V17" s="41">
        <f>(IF($A$13=1,G21,IF($A$13=2,H21,IF($A$13=3,I21,IF($A$13=4,J21,IF($A$13=5,L21,IF($A$13=6,I21,"Error")))))))</f>
        <v>1</v>
      </c>
    </row>
    <row r="18" spans="1:40" ht="19.5" customHeight="1" x14ac:dyDescent="0.3">
      <c r="A18" s="20"/>
      <c r="B18" s="169" t="str">
        <f>IF(G9="","",G9)</f>
        <v>Proyectos implementados</v>
      </c>
      <c r="C18" s="170"/>
      <c r="D18" s="170"/>
      <c r="E18" s="170"/>
      <c r="F18" s="170"/>
      <c r="G18" s="61"/>
      <c r="H18" s="61"/>
      <c r="I18" s="61">
        <v>20</v>
      </c>
      <c r="J18" s="62"/>
      <c r="K18" s="62"/>
      <c r="L18" s="62"/>
      <c r="M18" s="62"/>
      <c r="N18" s="62"/>
      <c r="O18" s="62"/>
      <c r="P18" s="62"/>
      <c r="Q18" s="62"/>
      <c r="R18" s="63"/>
      <c r="T18" s="39">
        <f>IF($A$13=1,H17,IF($A$13=2,J17,IF($A$13=3,L17,IF($A$13=4,N17,IF($A$13=5,R17,IF($A$13=6,L17,"Error"))))))</f>
        <v>2020</v>
      </c>
      <c r="U18" s="40" t="str">
        <f>IF($A$13=1,H$20,IF($A$13=2,J20,IF($A$13=3,L20,IF($A$13=4,N20,IF($A$13=5,R20,IF($A$13=6,L20,"Error"))))))</f>
        <v/>
      </c>
      <c r="V18" s="41">
        <f>IF($A$13=1,H$21,IF($A$13=2,J21,IF($A$13=3,L21,IF($A$13=4,N21,IF($A$13=5,R21,IF($A$13=6,L21,"Error"))))))</f>
        <v>1</v>
      </c>
      <c r="W18" s="18" t="str">
        <f>IF(U18="","",IF(U18&gt;=U17,"A","D"))</f>
        <v/>
      </c>
    </row>
    <row r="19" spans="1:40" ht="19.5" customHeight="1" x14ac:dyDescent="0.3">
      <c r="A19" s="20"/>
      <c r="B19" s="169" t="str">
        <f>IF(G10="","",G10)</f>
        <v>Proyectos planificados</v>
      </c>
      <c r="C19" s="170"/>
      <c r="D19" s="170"/>
      <c r="E19" s="170"/>
      <c r="F19" s="170"/>
      <c r="G19" s="61"/>
      <c r="H19" s="61"/>
      <c r="I19" s="61">
        <v>26</v>
      </c>
      <c r="J19" s="62"/>
      <c r="K19" s="62"/>
      <c r="L19" s="62"/>
      <c r="M19" s="62"/>
      <c r="N19" s="62"/>
      <c r="O19" s="62"/>
      <c r="P19" s="62"/>
      <c r="Q19" s="62"/>
      <c r="R19" s="63"/>
      <c r="T19" s="39">
        <f>IF($A$13=1,I17,IF($A$13=2,L17,IF($A$13=3,O17,IF($A$13=4,R17,IF($A$13=5,"",IF($A$13=6,O17,"Error"))))))</f>
        <v>2021</v>
      </c>
      <c r="U19" s="40" t="str">
        <f>IF($A$13=1,I$20,IF($A$13=2,L20,IF($A$13=3,O20,IF($A$13=4,R20,IF($A$13=5,"",IF($A$13=6,O20,"Error"))))))</f>
        <v/>
      </c>
      <c r="V19" s="41">
        <f>IF($A$13=1,I$21,IF($A$13=2,L21,IF($A$13=3,O21,IF($A$13=4,R21,IF($A$13=5,"",IF($A$13=6,O21,"Error"))))))</f>
        <v>1</v>
      </c>
      <c r="W19" s="18" t="str">
        <f t="shared" ref="W19:W28" si="0">IF(U19="","",IF(U19&gt;=U18,"A","D"))</f>
        <v/>
      </c>
    </row>
    <row r="20" spans="1:40" ht="15.75" customHeight="1" x14ac:dyDescent="0.3">
      <c r="A20" s="20"/>
      <c r="B20" s="171" t="s">
        <v>37</v>
      </c>
      <c r="C20" s="172"/>
      <c r="D20" s="172"/>
      <c r="E20" s="172"/>
      <c r="F20" s="172"/>
      <c r="G20" s="66" t="str">
        <f>IF(G19="","",IF(G19=0,0,G18/G19))</f>
        <v/>
      </c>
      <c r="H20" s="66" t="str">
        <f t="shared" ref="H20:R20" si="1">IF(H19="","",IF(H19=0,0,H18/H19))</f>
        <v/>
      </c>
      <c r="I20" s="66">
        <f t="shared" si="1"/>
        <v>0.76923076923076927</v>
      </c>
      <c r="J20" s="66" t="str">
        <f t="shared" si="1"/>
        <v/>
      </c>
      <c r="K20" s="66" t="str">
        <f t="shared" si="1"/>
        <v/>
      </c>
      <c r="L20" s="66" t="str">
        <f t="shared" si="1"/>
        <v/>
      </c>
      <c r="M20" s="66" t="str">
        <f t="shared" si="1"/>
        <v/>
      </c>
      <c r="N20" s="66" t="str">
        <f t="shared" si="1"/>
        <v/>
      </c>
      <c r="O20" s="66" t="str">
        <f t="shared" si="1"/>
        <v/>
      </c>
      <c r="P20" s="66" t="str">
        <f t="shared" si="1"/>
        <v/>
      </c>
      <c r="Q20" s="66" t="str">
        <f t="shared" si="1"/>
        <v/>
      </c>
      <c r="R20" s="67" t="str">
        <f t="shared" si="1"/>
        <v/>
      </c>
      <c r="T20" s="39">
        <f>IF($A$13=1,J$17,IF($A$13=2,N17,IF($A$13=3,R17,IF($A$13=4,"",IF($A$13=5,"",IF($A$13=6,R17,"Error"))))))</f>
        <v>2022</v>
      </c>
      <c r="U20" s="40" t="str">
        <f>IF($A$13=1,J$20,IF($A$13=2,N20,IF($A$13=3,R20,IF($A$13=4,"",IF($A$13=5,"",IF($A$13=6,R20,"Error"))))))</f>
        <v/>
      </c>
      <c r="V20" s="41">
        <f>IF($A$13=1,J$21,IF($A$13=2,N21,IF($A$13=3,R21,IF($A$13=4,"",IF($A$13=5,"",IF($A$13=6,R21,"Error"))))))</f>
        <v>1</v>
      </c>
      <c r="W20" s="18" t="str">
        <f t="shared" si="0"/>
        <v/>
      </c>
    </row>
    <row r="21" spans="1:40" ht="15.75" customHeight="1" x14ac:dyDescent="0.3">
      <c r="A21" s="20"/>
      <c r="B21" s="180" t="s">
        <v>38</v>
      </c>
      <c r="C21" s="181"/>
      <c r="D21" s="181"/>
      <c r="E21" s="181"/>
      <c r="F21" s="182"/>
      <c r="G21" s="64"/>
      <c r="H21" s="64"/>
      <c r="I21" s="64">
        <v>1</v>
      </c>
      <c r="J21" s="64"/>
      <c r="K21" s="64"/>
      <c r="L21" s="64">
        <v>1</v>
      </c>
      <c r="M21" s="64"/>
      <c r="N21" s="64"/>
      <c r="O21" s="64">
        <v>1</v>
      </c>
      <c r="P21" s="64"/>
      <c r="Q21" s="64"/>
      <c r="R21" s="65">
        <v>1</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0.76923076923076927</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0</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f>T17</f>
        <v>2019</v>
      </c>
      <c r="C44" s="173"/>
      <c r="D44" s="173"/>
      <c r="E44" s="173"/>
      <c r="F44" s="74">
        <f>V17</f>
        <v>1</v>
      </c>
      <c r="G44" s="74">
        <f>U17</f>
        <v>0.76923076923076927</v>
      </c>
      <c r="H44" s="174"/>
      <c r="I44" s="174"/>
      <c r="J44" s="174"/>
      <c r="K44" s="174"/>
      <c r="L44" s="174"/>
      <c r="M44" s="174"/>
      <c r="N44" s="174"/>
      <c r="O44" s="174"/>
      <c r="P44" s="174"/>
      <c r="Q44" s="174"/>
      <c r="R44" s="174"/>
    </row>
    <row r="45" spans="1:18" ht="30.75" customHeight="1" x14ac:dyDescent="0.3">
      <c r="A45" s="27"/>
      <c r="B45" s="173">
        <f t="shared" ref="B45:B55" si="2">T18</f>
        <v>2020</v>
      </c>
      <c r="C45" s="173"/>
      <c r="D45" s="173"/>
      <c r="E45" s="173"/>
      <c r="F45" s="74">
        <f t="shared" ref="F45:F55" si="3">V18</f>
        <v>1</v>
      </c>
      <c r="G45" s="74" t="str">
        <f t="shared" ref="G45:G55" si="4">U18</f>
        <v/>
      </c>
      <c r="H45" s="174"/>
      <c r="I45" s="174"/>
      <c r="J45" s="174"/>
      <c r="K45" s="174"/>
      <c r="L45" s="174"/>
      <c r="M45" s="174"/>
      <c r="N45" s="174"/>
      <c r="O45" s="174"/>
      <c r="P45" s="174"/>
      <c r="Q45" s="174"/>
      <c r="R45" s="174"/>
    </row>
    <row r="46" spans="1:18" ht="30.75" customHeight="1" x14ac:dyDescent="0.3">
      <c r="A46" s="27"/>
      <c r="B46" s="173">
        <f t="shared" si="2"/>
        <v>2021</v>
      </c>
      <c r="C46" s="173"/>
      <c r="D46" s="173"/>
      <c r="E46" s="173"/>
      <c r="F46" s="74">
        <f t="shared" si="3"/>
        <v>1</v>
      </c>
      <c r="G46" s="74" t="str">
        <f t="shared" si="4"/>
        <v/>
      </c>
      <c r="H46" s="174"/>
      <c r="I46" s="174"/>
      <c r="J46" s="174"/>
      <c r="K46" s="174"/>
      <c r="L46" s="174"/>
      <c r="M46" s="174"/>
      <c r="N46" s="174"/>
      <c r="O46" s="174"/>
      <c r="P46" s="174"/>
      <c r="Q46" s="174"/>
      <c r="R46" s="174"/>
    </row>
    <row r="47" spans="1:18" ht="30.75" customHeight="1" x14ac:dyDescent="0.3">
      <c r="A47" s="27"/>
      <c r="B47" s="173">
        <f t="shared" si="2"/>
        <v>2022</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mhnTZQifOuR9zcqa8vg96gDFkeUJpwegfc/iAFHNYisCvtug128VK2w+zogggvd5+vioEtqDsaMCWbqMfkTlGw==" saltValue="L0nsGR/udF7BdtXUlil2sA=="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3" priority="1" operator="lessThan">
      <formula>$F44</formula>
    </cfRule>
    <cfRule type="cellIs" dxfId="2" priority="2" operator="greaterThanOrEqual">
      <formula>$F44</formula>
    </cfRule>
  </conditionalFormatting>
  <dataValidations count="19">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900-000000000000}"/>
    <dataValidation allowBlank="1" showInputMessage="1" showErrorMessage="1" promptTitle="FORMULA DEL INDICADOR" prompt="Fórmula matemática utilizada para el cálculo del indicador._x000a_" sqref="D8" xr:uid="{00000000-0002-0000-0900-000001000000}"/>
    <dataValidation allowBlank="1" showInputMessage="1" showErrorMessage="1" promptTitle="LINEA BASE" prompt="Es el valor obtenido en el período inmediatamente anterior. En el caso_x000a_de que no exista se colocará no aplica." sqref="T8" xr:uid="{00000000-0002-0000-0900-000002000000}"/>
    <dataValidation allowBlank="1" showInputMessage="1" showErrorMessage="1" promptTitle="PERIODICIDAD" prompt="Selecciona el periodo de tiempo en que se esta midiendo el indicador. Indique el período de tiempo en el cual va a medir." sqref="B13:C13" xr:uid="{00000000-0002-0000-0900-000003000000}"/>
    <dataValidation allowBlank="1" showInputMessage="1" showErrorMessage="1" promptTitle="META" prompt="Es el valor que se espera alcance el indicador." sqref="Q8" xr:uid="{00000000-0002-0000-0900-000004000000}"/>
    <dataValidation allowBlank="1" showInputMessage="1" showErrorMessage="1" promptTitle="REGISTRO DE RESULTADOS" prompt="Evidencia los datos de las variables y el resultado del_x000a_indicador de acuerdo con la periodicidad." sqref="B16" xr:uid="{00000000-0002-0000-0900-000005000000}"/>
    <dataValidation allowBlank="1" showInputMessage="1" showErrorMessage="1" promptTitle="VARIABLES" prompt="Coloque las variables definidas en la sección formula del indicador" sqref="B17" xr:uid="{00000000-0002-0000-0900-000006000000}"/>
    <dataValidation allowBlank="1" showInputMessage="1" showErrorMessage="1" promptTitle="TIPO INDICADOR" prompt="Selecciona el tipo de indicador (eficiencia, eficacia, Efectividad)." sqref="B8:C9" xr:uid="{00000000-0002-0000-0900-000007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900-000008000000}"/>
    <dataValidation allowBlank="1" showInputMessage="1" showErrorMessage="1" promptTitle="EXPLICACION DE LA VARIABLE" prompt="Opcional si la variable requiere explicación o idefinición_x000a_" sqref="J8" xr:uid="{00000000-0002-0000-0900-000009000000}"/>
    <dataValidation allowBlank="1" showInputMessage="1" showErrorMessage="1" promptTitle="NOMBRE VARIABLE" prompt="Nombre de las variables a utilizar, puede ser una sola_x000a_variable o dos dependiendo del indicador" sqref="G8" xr:uid="{00000000-0002-0000-0900-00000A000000}"/>
    <dataValidation allowBlank="1" showInputMessage="1" showErrorMessage="1" promptTitle="UNIDAD DE MEDIDA" prompt="Magnitud referencia para la medición. Ejemplo: Porcentaje, Número de asesorías." sqref="F8" xr:uid="{00000000-0002-0000-0900-00000B000000}"/>
    <dataValidation allowBlank="1" showInputMessage="1" showErrorMessage="1" promptTitle="NOMBRE DEL INDICADOR" prompt="Nombre que identifica al indicador." sqref="B6:B7 C7:D7" xr:uid="{00000000-0002-0000-0900-00000C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900-00000D000000}"/>
    <dataValidation allowBlank="1" showInputMessage="1" showErrorMessage="1" promptTitle="PROCESO" prompt="Identifica el responsable del proceso." sqref="F5" xr:uid="{00000000-0002-0000-0900-00000E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900-00000F000000}"/>
    <dataValidation allowBlank="1" showInputMessage="1" showErrorMessage="1" promptTitle="PRODUCTO/SERVICIO" prompt="Identifica el nombre del producto o servicio." sqref="B4" xr:uid="{00000000-0002-0000-0900-000010000000}"/>
    <dataValidation allowBlank="1" showInputMessage="1" showErrorMessage="1" promptTitle="PROCESO" prompt="Identifica el nombre del proceso al cual pertenece el indicador." sqref="B3" xr:uid="{00000000-0002-0000-0900-000011000000}"/>
    <dataValidation type="list" allowBlank="1" showInputMessage="1" showErrorMessage="1" sqref="F9:F10" xr:uid="{00000000-0002-0000-09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9809"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9810"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9811"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9812"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9813"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9814"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9815"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9816"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9817"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9818"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9819"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9820"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9821" r:id="rId17" name="Group Box 13">
              <controlPr defaultSize="0" autoFill="0" autoPict="0">
                <anchor moveWithCells="1">
                  <from>
                    <xdr:col>1</xdr:col>
                    <xdr:colOff>45720</xdr:colOff>
                    <xdr:row>6</xdr:row>
                    <xdr:rowOff>144780</xdr:rowOff>
                  </from>
                  <to>
                    <xdr:col>2</xdr:col>
                    <xdr:colOff>556260</xdr:colOff>
                    <xdr:row>9</xdr:row>
                    <xdr:rowOff>327660</xdr:rowOff>
                  </to>
                </anchor>
              </controlPr>
            </control>
          </mc:Choice>
        </mc:AlternateContent>
        <mc:AlternateContent xmlns:mc="http://schemas.openxmlformats.org/markup-compatibility/2006">
          <mc:Choice Requires="x14">
            <control shapeId="119822"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9823"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9824"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9825"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9826"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9827"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9828"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9829"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9830"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tabColor rgb="FFC00000"/>
  </sheetPr>
  <dimension ref="A1:AN68"/>
  <sheetViews>
    <sheetView view="pageLayout" topLeftCell="A6" zoomScale="78" zoomScaleNormal="73" zoomScalePageLayoutView="78" workbookViewId="0">
      <selection activeCell="B16" sqref="B16:R16"/>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8.7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c r="G3" s="183"/>
      <c r="H3" s="183"/>
      <c r="I3" s="183"/>
      <c r="J3" s="183"/>
      <c r="K3" s="183"/>
      <c r="L3" s="183"/>
      <c r="M3" s="183"/>
      <c r="N3" s="183"/>
      <c r="O3" s="183"/>
      <c r="P3" s="183"/>
      <c r="Q3" s="183"/>
      <c r="R3" s="184"/>
    </row>
    <row r="4" spans="1:40" ht="14.25" customHeight="1" x14ac:dyDescent="0.3">
      <c r="A4" s="20"/>
      <c r="B4" s="171" t="s">
        <v>2</v>
      </c>
      <c r="C4" s="172"/>
      <c r="D4" s="172"/>
      <c r="E4" s="172"/>
      <c r="F4" s="185"/>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c r="H5" s="188"/>
      <c r="I5" s="188"/>
      <c r="J5" s="188"/>
      <c r="K5" s="188"/>
      <c r="L5" s="189"/>
      <c r="M5" s="11" t="s">
        <v>3</v>
      </c>
      <c r="N5" s="185"/>
      <c r="O5" s="185"/>
      <c r="P5" s="185"/>
      <c r="Q5" s="185"/>
      <c r="R5" s="186"/>
    </row>
    <row r="6" spans="1:40" ht="16.5" customHeight="1" x14ac:dyDescent="0.3">
      <c r="A6" s="20"/>
      <c r="B6" s="180" t="s">
        <v>4</v>
      </c>
      <c r="C6" s="181"/>
      <c r="D6" s="181"/>
      <c r="E6" s="182"/>
      <c r="F6" s="183" t="s">
        <v>82</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3</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27" customHeight="1" x14ac:dyDescent="0.3">
      <c r="A9" s="20"/>
      <c r="B9" s="13"/>
      <c r="C9" s="68"/>
      <c r="D9" s="199"/>
      <c r="E9" s="200"/>
      <c r="F9" s="203" t="s">
        <v>114</v>
      </c>
      <c r="G9" s="205"/>
      <c r="H9" s="205"/>
      <c r="I9" s="205"/>
      <c r="J9" s="206"/>
      <c r="K9" s="207"/>
      <c r="L9" s="208"/>
      <c r="M9" s="205"/>
      <c r="N9" s="205"/>
      <c r="O9" s="205"/>
      <c r="P9" s="205"/>
      <c r="Q9" s="249"/>
      <c r="R9" s="238"/>
    </row>
    <row r="10" spans="1:40" ht="27" customHeight="1" x14ac:dyDescent="0.3">
      <c r="A10" s="31" t="str">
        <f>IF(A8=1,"Eficiencia",IF(A8=2,"Eficacia",IF(A8=3,"Efectividad","")))</f>
        <v>Efectividad</v>
      </c>
      <c r="B10" s="28"/>
      <c r="C10" s="29"/>
      <c r="D10" s="201"/>
      <c r="E10" s="202"/>
      <c r="F10" s="204"/>
      <c r="G10" s="226"/>
      <c r="H10" s="226"/>
      <c r="I10" s="226"/>
      <c r="J10" s="226"/>
      <c r="K10" s="226"/>
      <c r="L10" s="226"/>
      <c r="M10" s="205"/>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6</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Anual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2019</v>
      </c>
      <c r="F15" s="83">
        <v>2020</v>
      </c>
      <c r="G15" s="83">
        <v>2021</v>
      </c>
      <c r="H15" s="83">
        <v>2022</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f>IF(A13=1,"Mar",IF(A13=3,"1er Trimestre",IF(A13=6,E15,"-")))</f>
        <v>2019</v>
      </c>
      <c r="J17" s="52" t="str">
        <f>IF(A13=1,"Abr",IF(A13=2,"Bimestre 2",IF(A13=4,"1er Cuatrimestre","-")))</f>
        <v>-</v>
      </c>
      <c r="K17" s="52" t="str">
        <f>IF(A13=1,"May","-")</f>
        <v>-</v>
      </c>
      <c r="L17" s="53">
        <f>IF(A13=1,"Jun",IF(A13=2,"Bimestre 3",IF(A13=3,"2do Trimestre",IF(A13=5,"1er Semestre",IF(A13=6,F15,"-")))))</f>
        <v>2020</v>
      </c>
      <c r="M17" s="53" t="str">
        <f>IF(A13=1,"Jul","-")</f>
        <v>-</v>
      </c>
      <c r="N17" s="53" t="str">
        <f>IF(A13=1,"Ago",IF(A13=2,"Bimestre 4",IF(A13=4,"2do Cuatrimestre","-")))</f>
        <v>-</v>
      </c>
      <c r="O17" s="54">
        <f>IF(A13=1,"Sep",IF(A13=3,"3er Trimestre",IF(A13=6,G15,"-")))</f>
        <v>2021</v>
      </c>
      <c r="P17" s="53" t="str">
        <f>IF(A13=1,"Oct",IF(A13=2,"Bimestre 5","-"))</f>
        <v>-</v>
      </c>
      <c r="Q17" s="53" t="str">
        <f>IF(A13=1,"Nov","-")</f>
        <v>-</v>
      </c>
      <c r="R17" s="55">
        <f>IF(A13=1,"Dic",IF(A13=2,"Bimestre 6",IF(A13=3,"4to Trimestre",IF(A13=4,"3er Cuatrimestre",IF(A13=5,"2do Semestre",IF(A13=6,H15,"-"))))))</f>
        <v>2022</v>
      </c>
      <c r="T17" s="39">
        <f>IF($A$13=1,G17,IF($A$13=2,H17,IF($A$13=3,I17,IF($A$13=4,J17,IF($A$13=5,L17,IF($A$13=6,I17,"Error"))))))</f>
        <v>2019</v>
      </c>
      <c r="U17" s="40" t="str">
        <f>(IF($A$13=1,G20,IF($A$13=2,H20,IF($A$13=3,I20,IF($A$13=4,J20,IF($A$13=5,L20,IF($A$13=6,I20,"Error")))))))</f>
        <v/>
      </c>
      <c r="V17" s="41">
        <f>(IF($A$13=1,G21,IF($A$13=2,H21,IF($A$13=3,I21,IF($A$13=4,J21,IF($A$13=5,L21,IF($A$13=6,I21,"Error")))))))</f>
        <v>0</v>
      </c>
    </row>
    <row r="18" spans="1:40" ht="19.5" customHeight="1" x14ac:dyDescent="0.3">
      <c r="A18" s="20"/>
      <c r="B18" s="169" t="str">
        <f>IF(G9="","",G9)</f>
        <v/>
      </c>
      <c r="C18" s="170"/>
      <c r="D18" s="170"/>
      <c r="E18" s="170"/>
      <c r="F18" s="170"/>
      <c r="G18" s="61"/>
      <c r="H18" s="61"/>
      <c r="I18" s="61"/>
      <c r="J18" s="62"/>
      <c r="K18" s="62"/>
      <c r="L18" s="62"/>
      <c r="M18" s="62"/>
      <c r="N18" s="62"/>
      <c r="O18" s="62"/>
      <c r="P18" s="62"/>
      <c r="Q18" s="62"/>
      <c r="R18" s="63"/>
      <c r="T18" s="39">
        <f>IF($A$13=1,H17,IF($A$13=2,J17,IF($A$13=3,L17,IF($A$13=4,N17,IF($A$13=5,R17,IF($A$13=6,L17,"Error"))))))</f>
        <v>2020</v>
      </c>
      <c r="U18" s="40" t="str">
        <f>IF($A$13=1,H$20,IF($A$13=2,J20,IF($A$13=3,L20,IF($A$13=4,N20,IF($A$13=5,R20,IF($A$13=6,L20,"Error"))))))</f>
        <v/>
      </c>
      <c r="V18" s="41">
        <f>IF($A$13=1,H$21,IF($A$13=2,J21,IF($A$13=3,L21,IF($A$13=4,N21,IF($A$13=5,R21,IF($A$13=6,L21,"Error"))))))</f>
        <v>0</v>
      </c>
      <c r="W18" s="18" t="str">
        <f>IF(U18="","",IF(U18&gt;=U17,"A","D"))</f>
        <v/>
      </c>
    </row>
    <row r="19" spans="1:40" ht="19.5" customHeight="1" x14ac:dyDescent="0.3">
      <c r="A19" s="20"/>
      <c r="B19" s="169" t="str">
        <f>IF(G10="","",G10)</f>
        <v/>
      </c>
      <c r="C19" s="170"/>
      <c r="D19" s="170"/>
      <c r="E19" s="170"/>
      <c r="F19" s="170"/>
      <c r="G19" s="61"/>
      <c r="H19" s="61"/>
      <c r="I19" s="61"/>
      <c r="J19" s="62"/>
      <c r="K19" s="62"/>
      <c r="L19" s="62"/>
      <c r="M19" s="62"/>
      <c r="N19" s="62"/>
      <c r="O19" s="62"/>
      <c r="P19" s="62"/>
      <c r="Q19" s="62"/>
      <c r="R19" s="63"/>
      <c r="T19" s="39">
        <f>IF($A$13=1,I17,IF($A$13=2,L17,IF($A$13=3,O17,IF($A$13=4,R17,IF($A$13=5,"",IF($A$13=6,O17,"Error"))))))</f>
        <v>2021</v>
      </c>
      <c r="U19" s="40" t="str">
        <f>IF($A$13=1,I$20,IF($A$13=2,L20,IF($A$13=3,O20,IF($A$13=4,R20,IF($A$13=5,"",IF($A$13=6,O20,"Error"))))))</f>
        <v/>
      </c>
      <c r="V19" s="41">
        <f>IF($A$13=1,I$21,IF($A$13=2,L21,IF($A$13=3,O21,IF($A$13=4,R21,IF($A$13=5,"",IF($A$13=6,O21,"Error"))))))</f>
        <v>0</v>
      </c>
      <c r="W19" s="18" t="str">
        <f t="shared" ref="W19:W28" si="0">IF(U19="","",IF(U19&gt;=U18,"A","D"))</f>
        <v/>
      </c>
    </row>
    <row r="20" spans="1:40" ht="15.75" customHeight="1" x14ac:dyDescent="0.3">
      <c r="A20" s="20"/>
      <c r="B20" s="171" t="s">
        <v>37</v>
      </c>
      <c r="C20" s="172"/>
      <c r="D20" s="172"/>
      <c r="E20" s="172"/>
      <c r="F20" s="172"/>
      <c r="G20" s="66" t="str">
        <f>IF(G19="","",IF(G19=0,0,G18/G19))</f>
        <v/>
      </c>
      <c r="H20" s="66" t="str">
        <f t="shared" ref="H20:R20" si="1">IF(H19="","",IF(H19=0,0,H18/H19))</f>
        <v/>
      </c>
      <c r="I20" s="66" t="str">
        <f t="shared" si="1"/>
        <v/>
      </c>
      <c r="J20" s="66" t="str">
        <f t="shared" si="1"/>
        <v/>
      </c>
      <c r="K20" s="66" t="str">
        <f t="shared" si="1"/>
        <v/>
      </c>
      <c r="L20" s="66" t="str">
        <f t="shared" si="1"/>
        <v/>
      </c>
      <c r="M20" s="66" t="str">
        <f t="shared" si="1"/>
        <v/>
      </c>
      <c r="N20" s="66" t="str">
        <f t="shared" si="1"/>
        <v/>
      </c>
      <c r="O20" s="66" t="str">
        <f t="shared" si="1"/>
        <v/>
      </c>
      <c r="P20" s="66" t="str">
        <f t="shared" si="1"/>
        <v/>
      </c>
      <c r="Q20" s="66" t="str">
        <f t="shared" si="1"/>
        <v/>
      </c>
      <c r="R20" s="67" t="str">
        <f t="shared" si="1"/>
        <v/>
      </c>
      <c r="T20" s="39">
        <f>IF($A$13=1,J$17,IF($A$13=2,N17,IF($A$13=3,R17,IF($A$13=4,"",IF($A$13=5,"",IF($A$13=6,R17,"Error"))))))</f>
        <v>2022</v>
      </c>
      <c r="U20" s="40" t="str">
        <f>IF($A$13=1,J$20,IF($A$13=2,N20,IF($A$13=3,R20,IF($A$13=4,"",IF($A$13=5,"",IF($A$13=6,R20,"Error"))))))</f>
        <v/>
      </c>
      <c r="V20" s="41">
        <f>IF($A$13=1,J$21,IF($A$13=2,N21,IF($A$13=3,R21,IF($A$13=4,"",IF($A$13=5,"",IF($A$13=6,R21,"Error"))))))</f>
        <v>0</v>
      </c>
      <c r="W20" s="18" t="str">
        <f t="shared" si="0"/>
        <v/>
      </c>
    </row>
    <row r="21" spans="1:40" ht="15.75" customHeight="1" x14ac:dyDescent="0.3">
      <c r="A21" s="20"/>
      <c r="B21" s="180" t="s">
        <v>38</v>
      </c>
      <c r="C21" s="181"/>
      <c r="D21" s="181"/>
      <c r="E21" s="181"/>
      <c r="F21" s="182"/>
      <c r="G21" s="64"/>
      <c r="H21" s="64"/>
      <c r="I21" s="64"/>
      <c r="J21" s="64"/>
      <c r="K21" s="64"/>
      <c r="L21" s="64"/>
      <c r="M21" s="64"/>
      <c r="N21" s="64"/>
      <c r="O21" s="64"/>
      <c r="P21" s="64"/>
      <c r="Q21" s="64"/>
      <c r="R21" s="65"/>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t="str">
        <f>IF(U28&lt;&gt;"",U28,IF(U27&lt;&gt;"",U27,IF(U26&lt;&gt;"",U26,IF(U25&lt;&gt;"",U25,IF(U24&lt;&gt;"",U24,IF(U23&lt;&gt;"",U23,IF(U22&lt;&gt;"",U22,IF(U21&lt;&gt;"",U21,IF(U20&lt;&gt;"",U20,IF(U19&lt;&gt;"",U19,IF(U18&lt;&gt;"",U18,IF(U17&lt;&gt;"",U17,""))))))))))))</f>
        <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0</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f>T17</f>
        <v>2019</v>
      </c>
      <c r="C44" s="173"/>
      <c r="D44" s="173"/>
      <c r="E44" s="173"/>
      <c r="F44" s="74">
        <f>V17</f>
        <v>0</v>
      </c>
      <c r="G44" s="74" t="str">
        <f>U17</f>
        <v/>
      </c>
      <c r="H44" s="174"/>
      <c r="I44" s="174"/>
      <c r="J44" s="174"/>
      <c r="K44" s="174"/>
      <c r="L44" s="174"/>
      <c r="M44" s="174"/>
      <c r="N44" s="174"/>
      <c r="O44" s="174"/>
      <c r="P44" s="174"/>
      <c r="Q44" s="174"/>
      <c r="R44" s="174"/>
    </row>
    <row r="45" spans="1:18" ht="30.75" customHeight="1" x14ac:dyDescent="0.3">
      <c r="A45" s="27"/>
      <c r="B45" s="173">
        <f t="shared" ref="B45:B55" si="2">T18</f>
        <v>2020</v>
      </c>
      <c r="C45" s="173"/>
      <c r="D45" s="173"/>
      <c r="E45" s="173"/>
      <c r="F45" s="74">
        <f t="shared" ref="F45:F55" si="3">V18</f>
        <v>0</v>
      </c>
      <c r="G45" s="74" t="str">
        <f t="shared" ref="G45:G55" si="4">U18</f>
        <v/>
      </c>
      <c r="H45" s="174"/>
      <c r="I45" s="174"/>
      <c r="J45" s="174"/>
      <c r="K45" s="174"/>
      <c r="L45" s="174"/>
      <c r="M45" s="174"/>
      <c r="N45" s="174"/>
      <c r="O45" s="174"/>
      <c r="P45" s="174"/>
      <c r="Q45" s="174"/>
      <c r="R45" s="174"/>
    </row>
    <row r="46" spans="1:18" ht="30.75" customHeight="1" x14ac:dyDescent="0.3">
      <c r="A46" s="27"/>
      <c r="B46" s="173">
        <f t="shared" si="2"/>
        <v>2021</v>
      </c>
      <c r="C46" s="173"/>
      <c r="D46" s="173"/>
      <c r="E46" s="173"/>
      <c r="F46" s="74">
        <f t="shared" si="3"/>
        <v>0</v>
      </c>
      <c r="G46" s="74" t="str">
        <f t="shared" si="4"/>
        <v/>
      </c>
      <c r="H46" s="174"/>
      <c r="I46" s="174"/>
      <c r="J46" s="174"/>
      <c r="K46" s="174"/>
      <c r="L46" s="174"/>
      <c r="M46" s="174"/>
      <c r="N46" s="174"/>
      <c r="O46" s="174"/>
      <c r="P46" s="174"/>
      <c r="Q46" s="174"/>
      <c r="R46" s="174"/>
    </row>
    <row r="47" spans="1:18" ht="30.75" customHeight="1" x14ac:dyDescent="0.3">
      <c r="A47" s="27"/>
      <c r="B47" s="173">
        <f t="shared" si="2"/>
        <v>2022</v>
      </c>
      <c r="C47" s="173"/>
      <c r="D47" s="173"/>
      <c r="E47" s="173"/>
      <c r="F47" s="74">
        <f t="shared" si="3"/>
        <v>0</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qzdW1tWicXvO8RcPQJNs+ZIbT/qymkwbdptNyQnYiIY53TdpSEC5avs8YSm2lZU5BJ0HlHzJ+eTGQWmfDoVKTg==" saltValue="iYtaa+9JEbH8xfRZB31KDQ=="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 priority="1" operator="lessThan">
      <formula>$F44</formula>
    </cfRule>
    <cfRule type="cellIs" dxfId="0" priority="2" operator="greaterThanOrEqual">
      <formula>$F44</formula>
    </cfRule>
  </conditionalFormatting>
  <dataValidations count="19">
    <dataValidation allowBlank="1" showInputMessage="1" showErrorMessage="1" promptTitle="PROCESO" prompt="Identifica el nombre del proceso al cual pertenece el indicador." sqref="B3" xr:uid="{00000000-0002-0000-0A00-000000000000}"/>
    <dataValidation allowBlank="1" showInputMessage="1" showErrorMessage="1" promptTitle="PRODUCTO/SERVICIO" prompt="Identifica el nombre del producto o servicio." sqref="B4" xr:uid="{00000000-0002-0000-0A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A00-000002000000}"/>
    <dataValidation allowBlank="1" showInputMessage="1" showErrorMessage="1" promptTitle="PROCESO" prompt="Identifica el responsable del proceso." sqref="F5" xr:uid="{00000000-0002-0000-0A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A00-000004000000}"/>
    <dataValidation allowBlank="1" showInputMessage="1" showErrorMessage="1" promptTitle="NOMBRE DEL INDICADOR" prompt="Nombre que identifica al indicador." sqref="B6:B7 C7:D7" xr:uid="{00000000-0002-0000-0A00-000005000000}"/>
    <dataValidation allowBlank="1" showInputMessage="1" showErrorMessage="1" promptTitle="UNIDAD DE MEDIDA" prompt="Magnitud referencia para la medición. Ejemplo: Porcentaje, Número de asesorías." sqref="F8" xr:uid="{00000000-0002-0000-0A00-000006000000}"/>
    <dataValidation allowBlank="1" showInputMessage="1" showErrorMessage="1" promptTitle="NOMBRE VARIABLE" prompt="Nombre de las variables a utilizar, puede ser una sola_x000a_variable o dos dependiendo del indicador" sqref="G8" xr:uid="{00000000-0002-0000-0A00-000007000000}"/>
    <dataValidation allowBlank="1" showInputMessage="1" showErrorMessage="1" promptTitle="EXPLICACION DE LA VARIABLE" prompt="Opcional si la variable requiere explicación o idefinición_x000a_" sqref="J8" xr:uid="{00000000-0002-0000-0A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A00-000009000000}"/>
    <dataValidation allowBlank="1" showInputMessage="1" showErrorMessage="1" promptTitle="TIPO INDICADOR" prompt="Selecciona el tipo de indicador (eficiencia, eficacia, Efectividad)." sqref="B8:C9" xr:uid="{00000000-0002-0000-0A00-00000A000000}"/>
    <dataValidation allowBlank="1" showInputMessage="1" showErrorMessage="1" promptTitle="VARIABLES" prompt="Coloque las variables definidas en la sección formula del indicador" sqref="B17" xr:uid="{00000000-0002-0000-0A00-00000B000000}"/>
    <dataValidation allowBlank="1" showInputMessage="1" showErrorMessage="1" promptTitle="REGISTRO DE RESULTADOS" prompt="Evidencia los datos de las variables y el resultado del_x000a_indicador de acuerdo con la periodicidad." sqref="B16" xr:uid="{00000000-0002-0000-0A00-00000C000000}"/>
    <dataValidation allowBlank="1" showInputMessage="1" showErrorMessage="1" promptTitle="META" prompt="Es el valor que se espera alcance el indicador." sqref="Q8" xr:uid="{00000000-0002-0000-0A00-00000D000000}"/>
    <dataValidation allowBlank="1" showInputMessage="1" showErrorMessage="1" promptTitle="PERIODICIDAD" prompt="Selecciona el periodo de tiempo en que se esta midiendo el indicador. Indique el período de tiempo en el cual va a medir." sqref="B13:C13" xr:uid="{00000000-0002-0000-0A00-00000E000000}"/>
    <dataValidation allowBlank="1" showInputMessage="1" showErrorMessage="1" promptTitle="LINEA BASE" prompt="Es el valor obtenido en el período inmediatamente anterior. En el caso_x000a_de que no exista se colocará no aplica." sqref="T8" xr:uid="{00000000-0002-0000-0A00-00000F000000}"/>
    <dataValidation allowBlank="1" showInputMessage="1" showErrorMessage="1" promptTitle="FORMULA DEL INDICADOR" prompt="Fórmula matemática utilizada para el cálculo del indicador._x000a_" sqref="D8" xr:uid="{00000000-0002-0000-0A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A00-000011000000}"/>
    <dataValidation type="list" allowBlank="1" showInputMessage="1" showErrorMessage="1" sqref="F9:F10" xr:uid="{00000000-0002-0000-0A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20833"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20834"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20835"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20836"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20837"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20838"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20839"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20840"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20841"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20842"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20843"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20844"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20845" r:id="rId17" name="Group Box 13">
              <controlPr defaultSize="0" autoFill="0" autoPict="0">
                <anchor moveWithCells="1">
                  <from>
                    <xdr:col>1</xdr:col>
                    <xdr:colOff>45720</xdr:colOff>
                    <xdr:row>6</xdr:row>
                    <xdr:rowOff>144780</xdr:rowOff>
                  </from>
                  <to>
                    <xdr:col>2</xdr:col>
                    <xdr:colOff>556260</xdr:colOff>
                    <xdr:row>9</xdr:row>
                    <xdr:rowOff>327660</xdr:rowOff>
                  </to>
                </anchor>
              </controlPr>
            </control>
          </mc:Choice>
        </mc:AlternateContent>
        <mc:AlternateContent xmlns:mc="http://schemas.openxmlformats.org/markup-compatibility/2006">
          <mc:Choice Requires="x14">
            <control shapeId="120846"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20847"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20848"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20849"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20850"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20851"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20852"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20853"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20854"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C00000"/>
  </sheetPr>
  <dimension ref="A1:AN68"/>
  <sheetViews>
    <sheetView view="pageLayout" topLeftCell="A43" zoomScale="93" zoomScaleNormal="73" zoomScalePageLayoutView="93" workbookViewId="0">
      <selection activeCell="H47" sqref="H47:M47"/>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89" customWidth="1"/>
    <col min="19" max="19" width="1.44140625" style="18" customWidth="1"/>
    <col min="20" max="20" width="2.44140625" style="18" customWidth="1"/>
    <col min="21" max="21" width="2.109375" style="96" customWidth="1"/>
    <col min="22" max="22" width="1.6640625" style="96" customWidth="1"/>
    <col min="23" max="23" width="2.88671875" style="18" customWidth="1"/>
    <col min="24" max="25" width="12.44140625" style="86" customWidth="1"/>
    <col min="26" max="26" width="11.44140625" style="86"/>
    <col min="27"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65</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97</v>
      </c>
      <c r="O5" s="185"/>
      <c r="P5" s="185"/>
      <c r="Q5" s="185"/>
      <c r="R5" s="186"/>
    </row>
    <row r="6" spans="1:40" ht="16.5" customHeight="1" x14ac:dyDescent="0.3">
      <c r="A6" s="20"/>
      <c r="B6" s="180" t="s">
        <v>4</v>
      </c>
      <c r="C6" s="181"/>
      <c r="D6" s="181"/>
      <c r="E6" s="182"/>
      <c r="F6" s="183" t="s">
        <v>109</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90"/>
    </row>
    <row r="8" spans="1:40" ht="24.75" customHeight="1" x14ac:dyDescent="0.3">
      <c r="A8" s="27">
        <v>2</v>
      </c>
      <c r="B8" s="13"/>
      <c r="C8" s="16"/>
      <c r="D8" s="193" t="s">
        <v>25</v>
      </c>
      <c r="E8" s="193"/>
      <c r="F8" s="17" t="s">
        <v>26</v>
      </c>
      <c r="G8" s="193" t="s">
        <v>27</v>
      </c>
      <c r="H8" s="193"/>
      <c r="I8" s="193"/>
      <c r="J8" s="193" t="s">
        <v>28</v>
      </c>
      <c r="K8" s="193"/>
      <c r="L8" s="193"/>
      <c r="M8" s="193" t="s">
        <v>29</v>
      </c>
      <c r="N8" s="193"/>
      <c r="O8" s="193"/>
      <c r="P8" s="193"/>
      <c r="Q8" s="194" t="s">
        <v>39</v>
      </c>
      <c r="R8" s="195"/>
      <c r="T8" s="15"/>
    </row>
    <row r="9" spans="1:40" ht="33.75" customHeight="1" x14ac:dyDescent="0.3">
      <c r="A9" s="20"/>
      <c r="B9" s="13"/>
      <c r="C9" s="16"/>
      <c r="D9" s="199" t="s">
        <v>74</v>
      </c>
      <c r="E9" s="200"/>
      <c r="F9" s="203" t="s">
        <v>114</v>
      </c>
      <c r="G9" s="205" t="s">
        <v>68</v>
      </c>
      <c r="H9" s="205"/>
      <c r="I9" s="205"/>
      <c r="J9" s="206" t="s">
        <v>70</v>
      </c>
      <c r="K9" s="207"/>
      <c r="L9" s="208"/>
      <c r="M9" s="205" t="s">
        <v>72</v>
      </c>
      <c r="N9" s="205"/>
      <c r="O9" s="205"/>
      <c r="P9" s="205"/>
      <c r="Q9" s="222"/>
      <c r="R9" s="223"/>
    </row>
    <row r="10" spans="1:40" ht="28.5" customHeight="1" x14ac:dyDescent="0.3">
      <c r="A10" s="31" t="str">
        <f>IF(A8=1,"Eficiencia",IF(A8=2,"Eficacia",IF(A8=3,"Efectividad","")))</f>
        <v>Eficacia</v>
      </c>
      <c r="B10" s="28"/>
      <c r="C10" s="29"/>
      <c r="D10" s="201"/>
      <c r="E10" s="202"/>
      <c r="F10" s="204"/>
      <c r="G10" s="226" t="s">
        <v>69</v>
      </c>
      <c r="H10" s="226"/>
      <c r="I10" s="226"/>
      <c r="J10" s="226" t="s">
        <v>71</v>
      </c>
      <c r="K10" s="226"/>
      <c r="L10" s="226"/>
      <c r="M10" s="205" t="s">
        <v>73</v>
      </c>
      <c r="N10" s="205"/>
      <c r="O10" s="205"/>
      <c r="P10" s="205"/>
      <c r="Q10" s="224"/>
      <c r="R10" s="225"/>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91"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91" t="s">
        <v>12</v>
      </c>
      <c r="S14" s="36" t="str">
        <f>IF(AND(I15:J15),"AMBOS","DIFERENTES")</f>
        <v>DIFERENTES</v>
      </c>
      <c r="T14" s="36"/>
      <c r="U14" s="97"/>
      <c r="V14" s="97"/>
      <c r="W14" s="36"/>
      <c r="X14" s="87"/>
      <c r="Y14" s="87"/>
      <c r="Z14" s="87"/>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60">
        <v>2014</v>
      </c>
      <c r="F15" s="60">
        <v>2015</v>
      </c>
      <c r="G15" s="60">
        <v>2016</v>
      </c>
      <c r="H15" s="60">
        <v>2017</v>
      </c>
      <c r="I15" s="58" t="b">
        <v>1</v>
      </c>
      <c r="J15" s="59" t="b">
        <v>0</v>
      </c>
      <c r="K15" s="38"/>
      <c r="L15" s="25"/>
      <c r="M15" s="25"/>
      <c r="N15" s="25"/>
      <c r="O15" s="25"/>
      <c r="P15" s="25"/>
      <c r="Q15" s="25"/>
      <c r="R15" s="90"/>
      <c r="S15" s="18">
        <f>IF(S14="AMBOS",0,IF(AND(S14="DIFERENTES",S13=1),1,-1))</f>
        <v>1</v>
      </c>
      <c r="T15" s="39"/>
      <c r="U15" s="98"/>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98"/>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99">
        <f>(IF($A$13=1,G20,IF($A$13=2,H20,IF($A$13=3,I20,IF($A$13=4,J20,IF($A$13=5,L20,IF($A$13=6,I20,"Error")))))))</f>
        <v>1</v>
      </c>
      <c r="V17" s="110">
        <f>(IF($A$13=1,G21,IF($A$13=2,H21,IF($A$13=3,I21,IF($A$13=4,J21,IF($A$13=5,L21,IF($A$13=6,I21,"Error")))))))</f>
        <v>1</v>
      </c>
    </row>
    <row r="18" spans="1:40" ht="25.5" customHeight="1" x14ac:dyDescent="0.3">
      <c r="A18" s="20"/>
      <c r="B18" s="169" t="str">
        <f>IF(G9="","",G9)</f>
        <v>Total de equipos  a los que se le han realizado el mantenimiento preventivo</v>
      </c>
      <c r="C18" s="170"/>
      <c r="D18" s="170"/>
      <c r="E18" s="170"/>
      <c r="F18" s="170"/>
      <c r="G18" s="61"/>
      <c r="H18" s="61"/>
      <c r="I18" s="61">
        <v>2064</v>
      </c>
      <c r="J18" s="62"/>
      <c r="K18" s="62"/>
      <c r="L18" s="61">
        <v>2064</v>
      </c>
      <c r="M18" s="62"/>
      <c r="N18" s="62"/>
      <c r="O18" s="62">
        <v>120</v>
      </c>
      <c r="P18" s="62"/>
      <c r="Q18" s="62"/>
      <c r="R18" s="63"/>
      <c r="T18" s="39" t="str">
        <f>IF($A$13=1,H17,IF($A$13=2,J17,IF($A$13=3,L17,IF($A$13=4,N17,IF($A$13=5,R17,IF($A$13=6,L17,"Error"))))))</f>
        <v>2do Trimestre</v>
      </c>
      <c r="U18" s="99">
        <f>IF($A$13=1,H$20,IF($A$13=2,J20,IF($A$13=3,L20,IF($A$13=4,N20,IF($A$13=5,R20,IF($A$13=6,L20,"Error"))))))</f>
        <v>1</v>
      </c>
      <c r="V18" s="110">
        <f>IF($A$13=1,H$21,IF($A$13=2,J21,IF($A$13=3,L21,IF($A$13=4,N21,IF($A$13=5,R21,IF($A$13=6,L21,"Error"))))))</f>
        <v>1</v>
      </c>
      <c r="W18" s="18" t="str">
        <f>IF(U18="","",IF(U18&gt;=U17,"A","D"))</f>
        <v>A</v>
      </c>
    </row>
    <row r="19" spans="1:40" ht="19.5" customHeight="1" x14ac:dyDescent="0.3">
      <c r="A19" s="20"/>
      <c r="B19" s="169" t="str">
        <f>IF(G10="","",G10)</f>
        <v>Equipos programados para mantenimiento en el periodo</v>
      </c>
      <c r="C19" s="170"/>
      <c r="D19" s="170"/>
      <c r="E19" s="170"/>
      <c r="F19" s="170"/>
      <c r="G19" s="61"/>
      <c r="H19" s="61"/>
      <c r="I19" s="61">
        <v>2064</v>
      </c>
      <c r="J19" s="62"/>
      <c r="K19" s="62"/>
      <c r="L19" s="61">
        <v>2064</v>
      </c>
      <c r="M19" s="62"/>
      <c r="N19" s="62"/>
      <c r="O19" s="62">
        <v>120</v>
      </c>
      <c r="P19" s="62"/>
      <c r="Q19" s="62"/>
      <c r="R19" s="63"/>
      <c r="T19" s="39" t="str">
        <f>IF($A$13=1,I17,IF($A$13=2,L17,IF($A$13=3,O17,IF($A$13=4,R17,IF($A$13=5,"",IF($A$13=6,O17,"Error"))))))</f>
        <v>3er Trimestre</v>
      </c>
      <c r="U19" s="99">
        <f>IF($A$13=1,I$20,IF($A$13=2,L20,IF($A$13=3,O20,IF($A$13=4,R20,IF($A$13=5,"",IF($A$13=6,O20,"Error"))))))</f>
        <v>1</v>
      </c>
      <c r="V19" s="110">
        <f>IF($A$13=1,I$21,IF($A$13=2,L21,IF($A$13=3,O21,IF($A$13=4,R21,IF($A$13=5,"",IF($A$13=6,O21,"Error"))))))</f>
        <v>1</v>
      </c>
      <c r="W19" s="18" t="str">
        <f>IF(U19="","",IF(U19&gt;=U18,"A","D"))</f>
        <v>A</v>
      </c>
    </row>
    <row r="20" spans="1:40" ht="15.75" customHeight="1" x14ac:dyDescent="0.3">
      <c r="A20" s="20"/>
      <c r="B20" s="171" t="s">
        <v>37</v>
      </c>
      <c r="C20" s="172"/>
      <c r="D20" s="172"/>
      <c r="E20" s="172"/>
      <c r="F20" s="172"/>
      <c r="G20" s="82" t="str">
        <f>IF(G19="","",IF($F$9="Cantidad",G19,IF(G19=0,0,G18/G19)))</f>
        <v/>
      </c>
      <c r="H20" s="82" t="str">
        <f t="shared" ref="H20:R20" si="0">IF(H19="","",IF($F$9="Cantidad",H19,IF(H19=0,0,H18/H19)))</f>
        <v/>
      </c>
      <c r="I20" s="82">
        <f t="shared" si="0"/>
        <v>1</v>
      </c>
      <c r="J20" s="82" t="str">
        <f t="shared" si="0"/>
        <v/>
      </c>
      <c r="K20" s="82" t="str">
        <f t="shared" si="0"/>
        <v/>
      </c>
      <c r="L20" s="82">
        <f t="shared" si="0"/>
        <v>1</v>
      </c>
      <c r="M20" s="82" t="str">
        <f t="shared" si="0"/>
        <v/>
      </c>
      <c r="N20" s="82" t="str">
        <f t="shared" si="0"/>
        <v/>
      </c>
      <c r="O20" s="82">
        <f t="shared" si="0"/>
        <v>1</v>
      </c>
      <c r="P20" s="82" t="str">
        <f t="shared" si="0"/>
        <v/>
      </c>
      <c r="Q20" s="82" t="str">
        <f t="shared" si="0"/>
        <v/>
      </c>
      <c r="R20" s="108" t="str">
        <f t="shared" si="0"/>
        <v/>
      </c>
      <c r="T20" s="39" t="str">
        <f>IF($A$13=1,J$17,IF($A$13=2,N17,IF($A$13=3,R17,IF($A$13=4,"",IF($A$13=5,"",IF($A$13=6,R17,"Error"))))))</f>
        <v>4to Trimestre</v>
      </c>
      <c r="U20" s="99" t="str">
        <f>IF($A$13=1,J$20,IF($A$13=2,N20,IF($A$13=3,R20,IF($A$13=4,"",IF($A$13=5,"",IF($A$13=6,R20,"Error"))))))</f>
        <v/>
      </c>
      <c r="V20" s="110">
        <f>IF($A$13=1,J$21,IF($A$13=2,N21,IF($A$13=3,R21,IF($A$13=4,"",IF($A$13=5,"",IF($A$13=6,R21,"Error"))))))</f>
        <v>1</v>
      </c>
      <c r="W20" s="18" t="str">
        <f t="shared" ref="W20:W28" si="1">IF(U20="","",IF(U20&gt;=U19,"A","D"))</f>
        <v/>
      </c>
    </row>
    <row r="21" spans="1:40" ht="15.75" customHeight="1" x14ac:dyDescent="0.3">
      <c r="A21" s="20"/>
      <c r="B21" s="180" t="s">
        <v>38</v>
      </c>
      <c r="C21" s="181"/>
      <c r="D21" s="181"/>
      <c r="E21" s="181"/>
      <c r="F21" s="182"/>
      <c r="G21" s="109"/>
      <c r="H21" s="109"/>
      <c r="I21" s="109">
        <v>1</v>
      </c>
      <c r="J21" s="109"/>
      <c r="K21" s="109"/>
      <c r="L21" s="109">
        <v>1</v>
      </c>
      <c r="M21" s="109"/>
      <c r="N21" s="109"/>
      <c r="O21" s="109">
        <v>1</v>
      </c>
      <c r="P21" s="109"/>
      <c r="Q21" s="109"/>
      <c r="R21" s="109">
        <v>1</v>
      </c>
      <c r="T21" s="39" t="str">
        <f>IF($A$13=1,K$17,IF($A$13=2,P17,IF($A$13=3,"",IF($A$13=4,"",IF($A$13=5,"",IF($A$13=6,"","Error"))))))</f>
        <v/>
      </c>
      <c r="U21" s="99" t="str">
        <f>IF($A$13=1,K$20,IF($A$13=2,P20,IF($A$13=3,"",IF($A$13=4,"",IF($A$13=5,"",IF($A$13=6,"","Error"))))))</f>
        <v/>
      </c>
      <c r="V21" s="110" t="str">
        <f>IF($A$13=1,K$21,IF($A$13=2,P21,IF($A$13=3,"",IF($A$13=4,"",IF($A$13=5,"",IF($A$13=6,"","Error"))))))</f>
        <v/>
      </c>
      <c r="W21" s="18" t="str">
        <f t="shared" si="1"/>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99" t="str">
        <f>IF($A$13=1,L$20,IF($A$13=2,R20,IF($A$13=3,"",IF($A$13=4,"",IF($A$13=5,"",IF($A$13=6,"","Error"))))))</f>
        <v/>
      </c>
      <c r="V22" s="110" t="str">
        <f>IF($A$13=1,L$21,IF($A$13=2,R21,IF($A$13=3,"",IF($A$13=4,"",IF($A$13=5,"",IF($A$13=6,"","Error"))))))</f>
        <v/>
      </c>
      <c r="W22" s="18" t="str">
        <f t="shared" si="1"/>
        <v/>
      </c>
      <c r="X22" s="86"/>
      <c r="Y22" s="86"/>
      <c r="Z22" s="86"/>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99" t="str">
        <f>IF($A$13=1,M$20,IF($A$13=2,"",IF($A$13=3,"",IF($A$13=4,"",IF($A$13=5,"",IF($A$13=6,"","Error"))))))</f>
        <v/>
      </c>
      <c r="V23" s="110" t="str">
        <f>IF($A$13=1,M$21,IF($A$13=2,"",IF($A$13=3,"",IF($A$13=4,"",IF($A$13=5,"",IF($A$13=6,"","Error"))))))</f>
        <v/>
      </c>
      <c r="W23" s="18" t="str">
        <f t="shared" si="1"/>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99" t="str">
        <f>IF($A$13=1,N$20,IF($A$13=2,"",IF($A$13=3,"",IF($A$13=4,"",IF($A$13=5,"",IF($A$13=6,"","Error"))))))</f>
        <v/>
      </c>
      <c r="V24" s="110" t="str">
        <f>IF($A$13=1,N$21,IF($A$13=2,"",IF($A$13=3,"",IF($A$13=4,"",IF($A$13=5,"",IF($A$13=6,"","Error"))))))</f>
        <v/>
      </c>
      <c r="W24" s="18" t="str">
        <f t="shared" si="1"/>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99" t="str">
        <f>IF($A$13=1,O$20,IF($A$13=2,"",IF($A$13=3,"",IF($A$13=4,"",IF($A$13=5,"",IF($A$13=6,"","Error"))))))</f>
        <v/>
      </c>
      <c r="V25" s="110" t="str">
        <f>IF($A$13=1,O$21,IF($A$13=2,"",IF($A$13=3,"",IF($A$13=4,"",IF($A$13=5,"",IF($A$13=6,"","Error"))))))</f>
        <v/>
      </c>
      <c r="W25" s="18" t="str">
        <f t="shared" si="1"/>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99" t="str">
        <f>IF($A$13=1,P$20,IF($A$13=2,"",IF($A$13=3,"",IF($A$13=4,"",IF($A$13=5,"",IF($A$13=6,"","Error"))))))</f>
        <v/>
      </c>
      <c r="V26" s="110" t="str">
        <f>IF($A$13=1,P$21,IF($A$13=2,"",IF($A$13=3,"",IF($A$13=4,"",IF($A$13=5,"",IF($A$13=6,"","Error"))))))</f>
        <v/>
      </c>
      <c r="W26" s="18" t="str">
        <f t="shared" si="1"/>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99" t="str">
        <f>IF($A$13=1,Q$20,IF($A$13=2,"",IF($A$13=3,"",IF($A$13=4,"",IF($A$13=5,"",IF($A$13=6,"","Error"))))))</f>
        <v/>
      </c>
      <c r="V27" s="110" t="str">
        <f>IF($A$13=1,Q$21,IF($A$13=2,"",IF($A$13=3,"",IF($A$13=4,"",IF($A$13=5,"",IF($A$13=6,"","Error"))))))</f>
        <v/>
      </c>
      <c r="W27" s="18" t="str">
        <f t="shared" si="1"/>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99" t="str">
        <f>IF($A$13=1,R$20,IF($A$13=2,"",IF($A$13=3,"",IF($A$13=4,"",IF($A$13=5,"",IF($A$13=6,"","Error"))))))</f>
        <v/>
      </c>
      <c r="V28" s="110" t="str">
        <f>IF($A$13=1,R$21,IF($A$13=2,"",IF($A$13=3,"",IF($A$13=4,"",IF($A$13=5,"",IF($A$13=6,"","Error"))))))</f>
        <v/>
      </c>
      <c r="W28" s="18" t="str">
        <f t="shared" si="1"/>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98"/>
      <c r="V29" s="111">
        <f>IF(U28&lt;&gt;"",U28,IF(U27&lt;&gt;"",U27,IF(U26&lt;&gt;"",U26,IF(U25&lt;&gt;"",U25,IF(U24&lt;&gt;"",U24,IF(U23&lt;&gt;"",U23,IF(U22&lt;&gt;"",U22,IF(U21&lt;&gt;"",U21,IF(U20&lt;&gt;"",U20,IF(U19&lt;&gt;"",U19,IF(U18&lt;&gt;"",U18,IF(U17&lt;&gt;"",U17,""))))))))))))</f>
        <v>1</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2</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50.25" customHeight="1" x14ac:dyDescent="0.3">
      <c r="A44" s="27"/>
      <c r="B44" s="173" t="str">
        <f>T17</f>
        <v>1er Trimestre</v>
      </c>
      <c r="C44" s="173"/>
      <c r="D44" s="173"/>
      <c r="E44" s="173"/>
      <c r="F44" s="74">
        <f>V17</f>
        <v>1</v>
      </c>
      <c r="G44" s="74">
        <f>U17</f>
        <v>1</v>
      </c>
      <c r="H44" s="174" t="s">
        <v>145</v>
      </c>
      <c r="I44" s="174"/>
      <c r="J44" s="174"/>
      <c r="K44" s="174"/>
      <c r="L44" s="174"/>
      <c r="M44" s="174"/>
      <c r="N44" s="174" t="s">
        <v>146</v>
      </c>
      <c r="O44" s="174"/>
      <c r="P44" s="174"/>
      <c r="Q44" s="174"/>
      <c r="R44" s="174"/>
    </row>
    <row r="45" spans="1:18" ht="52.5" customHeight="1" x14ac:dyDescent="0.3">
      <c r="A45" s="27"/>
      <c r="B45" s="173" t="str">
        <f t="shared" ref="B45:B47" si="2">T18</f>
        <v>2do Trimestre</v>
      </c>
      <c r="C45" s="173"/>
      <c r="D45" s="173"/>
      <c r="E45" s="173"/>
      <c r="F45" s="74">
        <f t="shared" ref="F45:F55" si="3">V18</f>
        <v>1</v>
      </c>
      <c r="G45" s="74">
        <f t="shared" ref="G45:G55" si="4">U18</f>
        <v>1</v>
      </c>
      <c r="H45" s="174" t="s">
        <v>161</v>
      </c>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1</v>
      </c>
      <c r="G46" s="74">
        <f t="shared" si="4"/>
        <v>1</v>
      </c>
      <c r="H46" s="174" t="s">
        <v>162</v>
      </c>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ref="B48:B55" si="5">T21</f>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5"/>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5"/>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5"/>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5"/>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5"/>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5"/>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5"/>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45"/>
      <c r="C61" s="45"/>
      <c r="D61" s="45"/>
      <c r="E61" s="45"/>
      <c r="F61" s="45"/>
      <c r="G61" s="45"/>
      <c r="H61" s="45"/>
      <c r="I61" s="45"/>
      <c r="J61" s="45"/>
      <c r="K61" s="45"/>
      <c r="L61" s="45"/>
      <c r="M61" s="45"/>
      <c r="N61" s="45"/>
      <c r="O61" s="45"/>
    </row>
    <row r="62" spans="1:18" ht="25.5" customHeight="1" x14ac:dyDescent="0.3">
      <c r="A62" s="20"/>
      <c r="B62" s="45"/>
      <c r="K62" s="45"/>
      <c r="L62" s="45"/>
      <c r="M62" s="45"/>
      <c r="N62" s="167" t="s">
        <v>33</v>
      </c>
      <c r="O62" s="168"/>
    </row>
    <row r="63" spans="1:18" ht="6.75" customHeight="1" x14ac:dyDescent="0.3">
      <c r="A63" s="46"/>
      <c r="B63" s="45"/>
      <c r="K63" s="45"/>
      <c r="L63" s="45"/>
      <c r="M63" s="45"/>
      <c r="N63" s="45"/>
      <c r="O63" s="45"/>
    </row>
    <row r="64" spans="1:18" ht="7.5" customHeight="1" x14ac:dyDescent="0.3">
      <c r="A64" s="46"/>
      <c r="B64" s="45"/>
      <c r="K64" s="45"/>
      <c r="L64" s="45"/>
      <c r="M64" s="45"/>
      <c r="N64" s="45"/>
      <c r="O64" s="45"/>
    </row>
    <row r="65" ht="10.5" customHeight="1" x14ac:dyDescent="0.3"/>
    <row r="66" ht="15" customHeight="1" x14ac:dyDescent="0.3"/>
    <row r="67" ht="15" customHeight="1" x14ac:dyDescent="0.3"/>
    <row r="68" ht="15" customHeight="1" x14ac:dyDescent="0.3"/>
  </sheetData>
  <sheetProtection algorithmName="SHA-512" hashValue="iCLQpg+lVOgGKh306nXDgnQ3a1+kc1wbLTlPrWU+xZCuT6UwdakX/FfwisRidZjwByD/lW0yQux1L4pp+kdz7A==" saltValue="e1zcuUimU/2zcKrL1mzDWQ==" spinCount="100000" sheet="1" objects="1" scenarios="1" formatRows="0"/>
  <dataConsolidate/>
  <mergeCells count="84">
    <mergeCell ref="B54:E54"/>
    <mergeCell ref="H54:M54"/>
    <mergeCell ref="N54:R54"/>
    <mergeCell ref="B55:E55"/>
    <mergeCell ref="H55:M55"/>
    <mergeCell ref="N55:R55"/>
    <mergeCell ref="B52:E52"/>
    <mergeCell ref="H52:M52"/>
    <mergeCell ref="N52:R52"/>
    <mergeCell ref="B53:E53"/>
    <mergeCell ref="H53:M53"/>
    <mergeCell ref="N53:R53"/>
    <mergeCell ref="B50:E50"/>
    <mergeCell ref="H50:M50"/>
    <mergeCell ref="N50:R50"/>
    <mergeCell ref="B51:E51"/>
    <mergeCell ref="H51:M51"/>
    <mergeCell ref="N51:R51"/>
    <mergeCell ref="N47:R47"/>
    <mergeCell ref="B48:E48"/>
    <mergeCell ref="H48:M48"/>
    <mergeCell ref="N48:R48"/>
    <mergeCell ref="B49:E49"/>
    <mergeCell ref="H49:M49"/>
    <mergeCell ref="N49:R49"/>
    <mergeCell ref="M8:P8"/>
    <mergeCell ref="M9:P9"/>
    <mergeCell ref="M10:P10"/>
    <mergeCell ref="B42:R42"/>
    <mergeCell ref="B43:E43"/>
    <mergeCell ref="H43:M43"/>
    <mergeCell ref="N43:R43"/>
    <mergeCell ref="B22:R22"/>
    <mergeCell ref="B23:R40"/>
    <mergeCell ref="Q9:R10"/>
    <mergeCell ref="G10:I10"/>
    <mergeCell ref="J10:L10"/>
    <mergeCell ref="B17:F17"/>
    <mergeCell ref="I12:J12"/>
    <mergeCell ref="K12:R12"/>
    <mergeCell ref="B13:C13"/>
    <mergeCell ref="B5:E5"/>
    <mergeCell ref="G5:L5"/>
    <mergeCell ref="N5:R5"/>
    <mergeCell ref="B21:F21"/>
    <mergeCell ref="B15:D15"/>
    <mergeCell ref="B6:E6"/>
    <mergeCell ref="F6:R6"/>
    <mergeCell ref="D8:E8"/>
    <mergeCell ref="G8:I8"/>
    <mergeCell ref="J8:L8"/>
    <mergeCell ref="Q8:R8"/>
    <mergeCell ref="B11:R11"/>
    <mergeCell ref="D9:E10"/>
    <mergeCell ref="F9:F10"/>
    <mergeCell ref="G9:I9"/>
    <mergeCell ref="J9:L9"/>
    <mergeCell ref="B2:R2"/>
    <mergeCell ref="B3:E3"/>
    <mergeCell ref="F3:R3"/>
    <mergeCell ref="B4:E4"/>
    <mergeCell ref="F4:R4"/>
    <mergeCell ref="L13:M13"/>
    <mergeCell ref="N13:O13"/>
    <mergeCell ref="P13:Q13"/>
    <mergeCell ref="L14:M14"/>
    <mergeCell ref="N14:O14"/>
    <mergeCell ref="P14:Q14"/>
    <mergeCell ref="B16:R16"/>
    <mergeCell ref="N62:O62"/>
    <mergeCell ref="B18:F18"/>
    <mergeCell ref="B19:F19"/>
    <mergeCell ref="B20:F20"/>
    <mergeCell ref="B44:E44"/>
    <mergeCell ref="H44:M44"/>
    <mergeCell ref="N44:R44"/>
    <mergeCell ref="B45:E45"/>
    <mergeCell ref="H45:M45"/>
    <mergeCell ref="N45:R45"/>
    <mergeCell ref="B46:E46"/>
    <mergeCell ref="H46:M46"/>
    <mergeCell ref="N46:R46"/>
    <mergeCell ref="B47:E47"/>
    <mergeCell ref="H47:M47"/>
  </mergeCells>
  <conditionalFormatting sqref="G44:G55">
    <cfRule type="cellIs" dxfId="19" priority="1" operator="lessThan">
      <formula>$F44</formula>
    </cfRule>
    <cfRule type="cellIs" dxfId="18" priority="2" operator="greaterThanOrEqual">
      <formula>$F44</formula>
    </cfRule>
  </conditionalFormatting>
  <dataValidations count="19">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100-000000000000}"/>
    <dataValidation allowBlank="1" showInputMessage="1" showErrorMessage="1" promptTitle="FORMULA DEL INDICADOR" prompt="Fórmula matemática utilizada para el cálculo del indicador._x000a_" sqref="D8" xr:uid="{00000000-0002-0000-0100-000001000000}"/>
    <dataValidation allowBlank="1" showInputMessage="1" showErrorMessage="1" promptTitle="LINEA BASE" prompt="Es el valor obtenido en el período inmediatamente anterior. En el caso_x000a_de que no exista se colocará no aplica." sqref="T8" xr:uid="{00000000-0002-0000-0100-000002000000}"/>
    <dataValidation allowBlank="1" showInputMessage="1" showErrorMessage="1" promptTitle="PERIODICIDAD" prompt="Selecciona el periodo de tiempo en que se esta midiendo el indicador. Indique el período de tiempo en el cual va a medir." sqref="B13:C13" xr:uid="{00000000-0002-0000-0100-000003000000}"/>
    <dataValidation allowBlank="1" showInputMessage="1" showErrorMessage="1" promptTitle="META" prompt="Es el valor que se espera alcance el indicador." sqref="Q8" xr:uid="{00000000-0002-0000-0100-000004000000}"/>
    <dataValidation allowBlank="1" showInputMessage="1" showErrorMessage="1" promptTitle="REGISTRO DE RESULTADOS" prompt="Evidencia los datos de las variables y el resultado del_x000a_indicador de acuerdo con la periodicidad." sqref="B16" xr:uid="{00000000-0002-0000-0100-000005000000}"/>
    <dataValidation allowBlank="1" showInputMessage="1" showErrorMessage="1" promptTitle="VARIABLES" prompt="Coloque las variables definidas en la sección formula del indicador" sqref="B17" xr:uid="{00000000-0002-0000-0100-000006000000}"/>
    <dataValidation allowBlank="1" showInputMessage="1" showErrorMessage="1" promptTitle="TIPO INDICADOR" prompt="Selecciona el tipo de indicador (eficiencia, eficacia, Efectividad)." sqref="B8:C9" xr:uid="{00000000-0002-0000-0100-000007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100-000008000000}"/>
    <dataValidation allowBlank="1" showInputMessage="1" showErrorMessage="1" promptTitle="EXPLICACION DE LA VARIABLE" prompt="Opcional si la variable requiere explicación o idefinición_x000a_" sqref="J8" xr:uid="{00000000-0002-0000-0100-000009000000}"/>
    <dataValidation allowBlank="1" showInputMessage="1" showErrorMessage="1" promptTitle="NOMBRE VARIABLE" prompt="Nombre de las variables a utilizar, puede ser una sola_x000a_variable o dos dependiendo del indicador" sqref="G8" xr:uid="{00000000-0002-0000-0100-00000A000000}"/>
    <dataValidation allowBlank="1" showInputMessage="1" showErrorMessage="1" promptTitle="UNIDAD DE MEDIDA" prompt="Magnitud referencia para la medición. Ejemplo: Porcentaje, Número de asesorías." sqref="F8" xr:uid="{00000000-0002-0000-0100-00000B000000}"/>
    <dataValidation allowBlank="1" showInputMessage="1" showErrorMessage="1" promptTitle="NOMBRE DEL INDICADOR" prompt="Nombre que identifica al indicador." sqref="B6:B7 C7:D7" xr:uid="{00000000-0002-0000-0100-00000C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100-00000D000000}"/>
    <dataValidation allowBlank="1" showInputMessage="1" showErrorMessage="1" promptTitle="PROCESO" prompt="Identifica el responsable del proceso." sqref="F5" xr:uid="{00000000-0002-0000-0100-00000E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100-00000F000000}"/>
    <dataValidation allowBlank="1" showInputMessage="1" showErrorMessage="1" promptTitle="PRODUCTO/SERVICIO" prompt="Identifica el nombre del producto o servicio." sqref="B4" xr:uid="{00000000-0002-0000-0100-000010000000}"/>
    <dataValidation allowBlank="1" showInputMessage="1" showErrorMessage="1" promptTitle="PROCESO" prompt="Identifica el nombre del proceso al cual pertenece el indicador." sqref="B3" xr:uid="{00000000-0002-0000-0100-000011000000}"/>
    <dataValidation type="list" allowBlank="1" showInputMessage="1" showErrorMessage="1" sqref="F9:F10" xr:uid="{00000000-0002-0000-01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96257" r:id="rId5" name="Check Box 1">
              <controlPr locked="0" defaultSize="0" autoFill="0" autoLine="0" autoPict="0">
                <anchor moveWithCells="1">
                  <from>
                    <xdr:col>9</xdr:col>
                    <xdr:colOff>304800</xdr:colOff>
                    <xdr:row>11</xdr:row>
                    <xdr:rowOff>114300</xdr:rowOff>
                  </from>
                  <to>
                    <xdr:col>10</xdr:col>
                    <xdr:colOff>60960</xdr:colOff>
                    <xdr:row>12</xdr:row>
                    <xdr:rowOff>190500</xdr:rowOff>
                  </to>
                </anchor>
              </controlPr>
            </control>
          </mc:Choice>
        </mc:AlternateContent>
        <mc:AlternateContent xmlns:mc="http://schemas.openxmlformats.org/markup-compatibility/2006">
          <mc:Choice Requires="x14">
            <control shapeId="96258"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96259"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96260" r:id="rId8" name="Check Box 4">
              <controlPr defaultSize="0" autoFill="0" autoLine="0" autoPict="0">
                <anchor moveWithCells="1">
                  <from>
                    <xdr:col>10</xdr:col>
                    <xdr:colOff>464820</xdr:colOff>
                    <xdr:row>12</xdr:row>
                    <xdr:rowOff>160020</xdr:rowOff>
                  </from>
                  <to>
                    <xdr:col>11</xdr:col>
                    <xdr:colOff>114300</xdr:colOff>
                    <xdr:row>14</xdr:row>
                    <xdr:rowOff>7620</xdr:rowOff>
                  </to>
                </anchor>
              </controlPr>
            </control>
          </mc:Choice>
        </mc:AlternateContent>
        <mc:AlternateContent xmlns:mc="http://schemas.openxmlformats.org/markup-compatibility/2006">
          <mc:Choice Requires="x14">
            <control shapeId="96261"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96262"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96263" r:id="rId11" name="Check Box 7">
              <controlPr defaultSize="0" autoFill="0" autoLine="0" autoPict="0">
                <anchor moveWithCells="1">
                  <from>
                    <xdr:col>14</xdr:col>
                    <xdr:colOff>76200</xdr:colOff>
                    <xdr:row>12</xdr:row>
                    <xdr:rowOff>175260</xdr:rowOff>
                  </from>
                  <to>
                    <xdr:col>14</xdr:col>
                    <xdr:colOff>381000</xdr:colOff>
                    <xdr:row>14</xdr:row>
                    <xdr:rowOff>30480</xdr:rowOff>
                  </to>
                </anchor>
              </controlPr>
            </control>
          </mc:Choice>
        </mc:AlternateContent>
        <mc:AlternateContent xmlns:mc="http://schemas.openxmlformats.org/markup-compatibility/2006">
          <mc:Choice Requires="x14">
            <control shapeId="96264" r:id="rId12" name="Check Box 8">
              <controlPr defaultSize="0" autoFill="0" autoLine="0" autoPict="0">
                <anchor moveWithCells="1">
                  <from>
                    <xdr:col>14</xdr:col>
                    <xdr:colOff>68580</xdr:colOff>
                    <xdr:row>11</xdr:row>
                    <xdr:rowOff>121920</xdr:rowOff>
                  </from>
                  <to>
                    <xdr:col>14</xdr:col>
                    <xdr:colOff>373380</xdr:colOff>
                    <xdr:row>13</xdr:row>
                    <xdr:rowOff>0</xdr:rowOff>
                  </to>
                </anchor>
              </controlPr>
            </control>
          </mc:Choice>
        </mc:AlternateContent>
        <mc:AlternateContent xmlns:mc="http://schemas.openxmlformats.org/markup-compatibility/2006">
          <mc:Choice Requires="x14">
            <control shapeId="96265"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96266"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96267" r:id="rId15" name="Check Box 11">
              <controlPr defaultSize="0" autoFill="0" autoLine="0" autoPict="0">
                <anchor moveWithCells="1">
                  <from>
                    <xdr:col>17</xdr:col>
                    <xdr:colOff>388620</xdr:colOff>
                    <xdr:row>11</xdr:row>
                    <xdr:rowOff>114300</xdr:rowOff>
                  </from>
                  <to>
                    <xdr:col>18</xdr:col>
                    <xdr:colOff>60960</xdr:colOff>
                    <xdr:row>12</xdr:row>
                    <xdr:rowOff>190500</xdr:rowOff>
                  </to>
                </anchor>
              </controlPr>
            </control>
          </mc:Choice>
        </mc:AlternateContent>
        <mc:AlternateContent xmlns:mc="http://schemas.openxmlformats.org/markup-compatibility/2006">
          <mc:Choice Requires="x14">
            <control shapeId="96268" r:id="rId16" name="Check Box 12">
              <controlPr defaultSize="0" autoFill="0" autoLine="0" autoPict="0">
                <anchor moveWithCells="1">
                  <from>
                    <xdr:col>17</xdr:col>
                    <xdr:colOff>403860</xdr:colOff>
                    <xdr:row>12</xdr:row>
                    <xdr:rowOff>160020</xdr:rowOff>
                  </from>
                  <to>
                    <xdr:col>18</xdr:col>
                    <xdr:colOff>60960</xdr:colOff>
                    <xdr:row>14</xdr:row>
                    <xdr:rowOff>7620</xdr:rowOff>
                  </to>
                </anchor>
              </controlPr>
            </control>
          </mc:Choice>
        </mc:AlternateContent>
        <mc:AlternateContent xmlns:mc="http://schemas.openxmlformats.org/markup-compatibility/2006">
          <mc:Choice Requires="x14">
            <control shapeId="96269" r:id="rId17" name="Group Box 13">
              <controlPr defaultSize="0" autoFill="0" autoPict="0">
                <anchor moveWithCells="1">
                  <from>
                    <xdr:col>1</xdr:col>
                    <xdr:colOff>45720</xdr:colOff>
                    <xdr:row>6</xdr:row>
                    <xdr:rowOff>144780</xdr:rowOff>
                  </from>
                  <to>
                    <xdr:col>2</xdr:col>
                    <xdr:colOff>556260</xdr:colOff>
                    <xdr:row>9</xdr:row>
                    <xdr:rowOff>236220</xdr:rowOff>
                  </to>
                </anchor>
              </controlPr>
            </control>
          </mc:Choice>
        </mc:AlternateContent>
        <mc:AlternateContent xmlns:mc="http://schemas.openxmlformats.org/markup-compatibility/2006">
          <mc:Choice Requires="x14">
            <control shapeId="96270" r:id="rId18" name="Option Button 14">
              <controlPr defaultSize="0" autoFill="0" autoLine="0" autoPict="0" altText="Mensual">
                <anchor moveWithCells="1">
                  <from>
                    <xdr:col>3</xdr:col>
                    <xdr:colOff>99060</xdr:colOff>
                    <xdr:row>11</xdr:row>
                    <xdr:rowOff>30480</xdr:rowOff>
                  </from>
                  <to>
                    <xdr:col>4</xdr:col>
                    <xdr:colOff>160020</xdr:colOff>
                    <xdr:row>12</xdr:row>
                    <xdr:rowOff>76200</xdr:rowOff>
                  </to>
                </anchor>
              </controlPr>
            </control>
          </mc:Choice>
        </mc:AlternateContent>
        <mc:AlternateContent xmlns:mc="http://schemas.openxmlformats.org/markup-compatibility/2006">
          <mc:Choice Requires="x14">
            <control shapeId="96271" r:id="rId19" name="Option Button 15">
              <controlPr defaultSize="0" autoFill="0" autoLine="0" autoPict="0">
                <anchor moveWithCells="1">
                  <from>
                    <xdr:col>3</xdr:col>
                    <xdr:colOff>106680</xdr:colOff>
                    <xdr:row>12</xdr:row>
                    <xdr:rowOff>114300</xdr:rowOff>
                  </from>
                  <to>
                    <xdr:col>4</xdr:col>
                    <xdr:colOff>480060</xdr:colOff>
                    <xdr:row>13</xdr:row>
                    <xdr:rowOff>144780</xdr:rowOff>
                  </to>
                </anchor>
              </controlPr>
            </control>
          </mc:Choice>
        </mc:AlternateContent>
        <mc:AlternateContent xmlns:mc="http://schemas.openxmlformats.org/markup-compatibility/2006">
          <mc:Choice Requires="x14">
            <control shapeId="96272"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96273" r:id="rId21" name="Option Button 17">
              <controlPr defaultSize="0" autoFill="0" autoLine="0" autoPict="0">
                <anchor moveWithCells="1">
                  <from>
                    <xdr:col>4</xdr:col>
                    <xdr:colOff>601980</xdr:colOff>
                    <xdr:row>12</xdr:row>
                    <xdr:rowOff>114300</xdr:rowOff>
                  </from>
                  <to>
                    <xdr:col>6</xdr:col>
                    <xdr:colOff>68580</xdr:colOff>
                    <xdr:row>13</xdr:row>
                    <xdr:rowOff>160020</xdr:rowOff>
                  </to>
                </anchor>
              </controlPr>
            </control>
          </mc:Choice>
        </mc:AlternateContent>
        <mc:AlternateContent xmlns:mc="http://schemas.openxmlformats.org/markup-compatibility/2006">
          <mc:Choice Requires="x14">
            <control shapeId="96274" r:id="rId22" name="Option Button 18">
              <controlPr defaultSize="0" autoFill="0" autoLine="0" autoPict="0">
                <anchor moveWithCells="1">
                  <from>
                    <xdr:col>6</xdr:col>
                    <xdr:colOff>297180</xdr:colOff>
                    <xdr:row>11</xdr:row>
                    <xdr:rowOff>0</xdr:rowOff>
                  </from>
                  <to>
                    <xdr:col>7</xdr:col>
                    <xdr:colOff>480060</xdr:colOff>
                    <xdr:row>12</xdr:row>
                    <xdr:rowOff>106680</xdr:rowOff>
                  </to>
                </anchor>
              </controlPr>
            </control>
          </mc:Choice>
        </mc:AlternateContent>
        <mc:AlternateContent xmlns:mc="http://schemas.openxmlformats.org/markup-compatibility/2006">
          <mc:Choice Requires="x14">
            <control shapeId="96275" r:id="rId23" name="Option Button 19">
              <controlPr defaultSize="0" autoFill="0" autoLine="0" autoPict="0">
                <anchor moveWithCells="1">
                  <from>
                    <xdr:col>6</xdr:col>
                    <xdr:colOff>312420</xdr:colOff>
                    <xdr:row>12</xdr:row>
                    <xdr:rowOff>106680</xdr:rowOff>
                  </from>
                  <to>
                    <xdr:col>7</xdr:col>
                    <xdr:colOff>441960</xdr:colOff>
                    <xdr:row>14</xdr:row>
                    <xdr:rowOff>0</xdr:rowOff>
                  </to>
                </anchor>
              </controlPr>
            </control>
          </mc:Choice>
        </mc:AlternateContent>
        <mc:AlternateContent xmlns:mc="http://schemas.openxmlformats.org/markup-compatibility/2006">
          <mc:Choice Requires="x14">
            <control shapeId="96276"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96277" r:id="rId25" name="Option Button 21">
              <controlPr defaultSize="0" autoFill="0" autoLine="0" autoPict="0">
                <anchor moveWithCells="1">
                  <from>
                    <xdr:col>1</xdr:col>
                    <xdr:colOff>114300</xdr:colOff>
                    <xdr:row>8</xdr:row>
                    <xdr:rowOff>76200</xdr:rowOff>
                  </from>
                  <to>
                    <xdr:col>2</xdr:col>
                    <xdr:colOff>441960</xdr:colOff>
                    <xdr:row>8</xdr:row>
                    <xdr:rowOff>297180</xdr:rowOff>
                  </to>
                </anchor>
              </controlPr>
            </control>
          </mc:Choice>
        </mc:AlternateContent>
        <mc:AlternateContent xmlns:mc="http://schemas.openxmlformats.org/markup-compatibility/2006">
          <mc:Choice Requires="x14">
            <control shapeId="96278"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rgb="FFC00000"/>
  </sheetPr>
  <dimension ref="A1:AN68"/>
  <sheetViews>
    <sheetView view="pageLayout" topLeftCell="A7" zoomScale="96" zoomScaleNormal="73" zoomScalePageLayoutView="96" workbookViewId="0">
      <selection activeCell="O20" sqref="O20"/>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75</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98</v>
      </c>
      <c r="O5" s="185"/>
      <c r="P5" s="185"/>
      <c r="Q5" s="185"/>
      <c r="R5" s="186"/>
    </row>
    <row r="6" spans="1:40" ht="16.5" customHeight="1" x14ac:dyDescent="0.3">
      <c r="A6" s="20"/>
      <c r="B6" s="180" t="s">
        <v>4</v>
      </c>
      <c r="C6" s="181"/>
      <c r="D6" s="181"/>
      <c r="E6" s="182"/>
      <c r="F6" s="183" t="s">
        <v>118</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31.5" customHeight="1" x14ac:dyDescent="0.3">
      <c r="A9" s="20"/>
      <c r="B9" s="13"/>
      <c r="C9" s="68"/>
      <c r="D9" s="199" t="s">
        <v>76</v>
      </c>
      <c r="E9" s="200"/>
      <c r="F9" s="203" t="s">
        <v>114</v>
      </c>
      <c r="G9" s="205" t="s">
        <v>77</v>
      </c>
      <c r="H9" s="205"/>
      <c r="I9" s="205"/>
      <c r="J9" s="206" t="s">
        <v>79</v>
      </c>
      <c r="K9" s="207"/>
      <c r="L9" s="208"/>
      <c r="M9" s="205" t="s">
        <v>81</v>
      </c>
      <c r="N9" s="205"/>
      <c r="O9" s="205"/>
      <c r="P9" s="205"/>
      <c r="Q9" s="237">
        <v>0.95</v>
      </c>
      <c r="R9" s="238"/>
    </row>
    <row r="10" spans="1:40" ht="36.75" customHeight="1" x14ac:dyDescent="0.3">
      <c r="A10" s="31" t="str">
        <f>IF(A8=1,"Eficiencia",IF(A8=2,"Eficacia",IF(A8=3,"Efectividad","")))</f>
        <v>Eficacia</v>
      </c>
      <c r="B10" s="28"/>
      <c r="C10" s="29"/>
      <c r="D10" s="201"/>
      <c r="E10" s="202"/>
      <c r="F10" s="204"/>
      <c r="G10" s="226" t="s">
        <v>78</v>
      </c>
      <c r="H10" s="226"/>
      <c r="I10" s="226"/>
      <c r="J10" s="226" t="s">
        <v>80</v>
      </c>
      <c r="K10" s="226"/>
      <c r="L10" s="226"/>
      <c r="M10" s="205" t="s">
        <v>81</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71">
        <v>2015</v>
      </c>
      <c r="F15" s="71">
        <v>2016</v>
      </c>
      <c r="G15" s="71">
        <v>2017</v>
      </c>
      <c r="H15" s="71">
        <v>2018</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0.9985528219971056</v>
      </c>
      <c r="V17" s="41">
        <f>(IF($A$13=1,G21,IF($A$13=2,H21,IF($A$13=3,I21,IF($A$13=4,J21,IF($A$13=5,L21,IF($A$13=6,I21,"Error")))))))</f>
        <v>0.95</v>
      </c>
    </row>
    <row r="18" spans="1:40" ht="19.5" customHeight="1" x14ac:dyDescent="0.3">
      <c r="A18" s="20"/>
      <c r="B18" s="169" t="str">
        <f>IF(G9="","",G9)</f>
        <v>No. De requerimientos  atendidos</v>
      </c>
      <c r="C18" s="170"/>
      <c r="D18" s="170"/>
      <c r="E18" s="170"/>
      <c r="F18" s="170"/>
      <c r="G18" s="61"/>
      <c r="H18" s="61"/>
      <c r="I18" s="61">
        <f>667+23</f>
        <v>690</v>
      </c>
      <c r="J18" s="62"/>
      <c r="K18" s="62"/>
      <c r="L18" s="62">
        <f>254+490</f>
        <v>744</v>
      </c>
      <c r="M18" s="62"/>
      <c r="N18" s="62"/>
      <c r="O18" s="62">
        <f>177+480</f>
        <v>657</v>
      </c>
      <c r="P18" s="62"/>
      <c r="Q18" s="62"/>
      <c r="R18" s="63"/>
      <c r="T18" s="39" t="str">
        <f>IF($A$13=1,H17,IF($A$13=2,J17,IF($A$13=3,L17,IF($A$13=4,N17,IF($A$13=5,R17,IF($A$13=6,L17,"Error"))))))</f>
        <v>2do Trimestre</v>
      </c>
      <c r="U18" s="40">
        <f>IF($A$13=1,H$20,IF($A$13=2,J20,IF($A$13=3,L20,IF($A$13=4,N20,IF($A$13=5,R20,IF($A$13=6,L20,"Error"))))))</f>
        <v>1</v>
      </c>
      <c r="V18" s="41">
        <f>IF($A$13=1,H$21,IF($A$13=2,J21,IF($A$13=3,L21,IF($A$13=4,N21,IF($A$13=5,R21,IF($A$13=6,L21,"Error"))))))</f>
        <v>0.95</v>
      </c>
      <c r="W18" s="18" t="str">
        <f>IF(U18="","",IF(U18&gt;=U17,"A","D"))</f>
        <v>A</v>
      </c>
    </row>
    <row r="19" spans="1:40" ht="19.5" customHeight="1" x14ac:dyDescent="0.3">
      <c r="A19" s="20"/>
      <c r="B19" s="169" t="str">
        <f>IF(G10="","",G10)</f>
        <v xml:space="preserve">Total de requerimientos recibidos </v>
      </c>
      <c r="C19" s="170"/>
      <c r="D19" s="170"/>
      <c r="E19" s="170"/>
      <c r="F19" s="170"/>
      <c r="G19" s="61"/>
      <c r="H19" s="61"/>
      <c r="I19" s="61">
        <f>668+23</f>
        <v>691</v>
      </c>
      <c r="J19" s="62"/>
      <c r="K19" s="62"/>
      <c r="L19" s="62">
        <f>254+490</f>
        <v>744</v>
      </c>
      <c r="M19" s="62"/>
      <c r="N19" s="62"/>
      <c r="O19" s="62">
        <f>177+480</f>
        <v>657</v>
      </c>
      <c r="P19" s="62"/>
      <c r="Q19" s="62"/>
      <c r="R19" s="63"/>
      <c r="T19" s="39" t="str">
        <f>IF($A$13=1,I17,IF($A$13=2,L17,IF($A$13=3,O17,IF($A$13=4,R17,IF($A$13=5,"",IF($A$13=6,O17,"Error"))))))</f>
        <v>3er Trimestre</v>
      </c>
      <c r="U19" s="40">
        <f>IF($A$13=1,I$20,IF($A$13=2,L20,IF($A$13=3,O20,IF($A$13=4,R20,IF($A$13=5,"",IF($A$13=6,O20,"Error"))))))</f>
        <v>1</v>
      </c>
      <c r="V19" s="41">
        <f>IF($A$13=1,I$21,IF($A$13=2,L21,IF($A$13=3,O21,IF($A$13=4,R21,IF($A$13=5,"",IF($A$13=6,O21,"Error"))))))</f>
        <v>0.95</v>
      </c>
      <c r="W19" s="18" t="str">
        <f t="shared" ref="W19:W28" si="0">IF(U19="","",IF(U19&gt;=U18,"A","D"))</f>
        <v>A</v>
      </c>
    </row>
    <row r="20" spans="1:40" ht="15.75" customHeight="1" x14ac:dyDescent="0.3">
      <c r="A20" s="20"/>
      <c r="B20" s="171" t="s">
        <v>37</v>
      </c>
      <c r="C20" s="172"/>
      <c r="D20" s="172"/>
      <c r="E20" s="172"/>
      <c r="F20" s="172"/>
      <c r="G20" s="66" t="str">
        <f>IF(G19="","",IF(G19=0,0,G18/G19))</f>
        <v/>
      </c>
      <c r="H20" s="66" t="str">
        <f t="shared" ref="H20:R20" si="1">IF(H19="","",IF(H19=0,0,H18/H19))</f>
        <v/>
      </c>
      <c r="I20" s="66">
        <f t="shared" si="1"/>
        <v>0.9985528219971056</v>
      </c>
      <c r="J20" s="66" t="str">
        <f t="shared" si="1"/>
        <v/>
      </c>
      <c r="K20" s="66" t="str">
        <f t="shared" si="1"/>
        <v/>
      </c>
      <c r="L20" s="66">
        <f t="shared" si="1"/>
        <v>1</v>
      </c>
      <c r="M20" s="66" t="str">
        <f t="shared" si="1"/>
        <v/>
      </c>
      <c r="N20" s="66" t="str">
        <f t="shared" si="1"/>
        <v/>
      </c>
      <c r="O20" s="66">
        <f t="shared" si="1"/>
        <v>1</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0.95</v>
      </c>
      <c r="W20" s="18" t="str">
        <f t="shared" si="0"/>
        <v/>
      </c>
    </row>
    <row r="21" spans="1:40" ht="15.75" customHeight="1" x14ac:dyDescent="0.3">
      <c r="A21" s="20"/>
      <c r="B21" s="180" t="s">
        <v>38</v>
      </c>
      <c r="C21" s="181"/>
      <c r="D21" s="181"/>
      <c r="E21" s="181"/>
      <c r="F21" s="182"/>
      <c r="G21" s="64"/>
      <c r="H21" s="64"/>
      <c r="I21" s="64">
        <v>0.95</v>
      </c>
      <c r="J21" s="64"/>
      <c r="K21" s="64"/>
      <c r="L21" s="64">
        <v>0.95</v>
      </c>
      <c r="M21" s="64"/>
      <c r="N21" s="64"/>
      <c r="O21" s="64">
        <v>0.95</v>
      </c>
      <c r="P21" s="64"/>
      <c r="Q21" s="64"/>
      <c r="R21" s="65">
        <v>0.95</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1</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2</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0.95</v>
      </c>
      <c r="G44" s="74">
        <f>U17</f>
        <v>0.9985528219971056</v>
      </c>
      <c r="H44" s="174" t="s">
        <v>147</v>
      </c>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0.95</v>
      </c>
      <c r="G45" s="74">
        <f t="shared" ref="G45:G55" si="4">U18</f>
        <v>1</v>
      </c>
      <c r="H45" s="174" t="s">
        <v>148</v>
      </c>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0.95</v>
      </c>
      <c r="G46" s="74">
        <f t="shared" si="4"/>
        <v>1</v>
      </c>
      <c r="H46" s="174"/>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0.95</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PYQhhp8+zVX/x4fqDNd4vv8lJhrOMAElbVw3SwXV83huRBDFXo0rtdp5/AS5M6fBxbLep0RcD7viGOPYWKM71w==" saltValue="UEl0fTcOLMG9Zi7QMLTz1A=="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7" priority="1" operator="lessThan">
      <formula>$F44</formula>
    </cfRule>
    <cfRule type="cellIs" dxfId="16" priority="2" operator="greaterThanOrEqual">
      <formula>$F44</formula>
    </cfRule>
  </conditionalFormatting>
  <dataValidations count="19">
    <dataValidation allowBlank="1" showInputMessage="1" showErrorMessage="1" promptTitle="PROCESO" prompt="Identifica el nombre del proceso al cual pertenece el indicador." sqref="B3" xr:uid="{00000000-0002-0000-0200-000000000000}"/>
    <dataValidation allowBlank="1" showInputMessage="1" showErrorMessage="1" promptTitle="PRODUCTO/SERVICIO" prompt="Identifica el nombre del producto o servicio." sqref="B4" xr:uid="{00000000-0002-0000-02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200-000002000000}"/>
    <dataValidation allowBlank="1" showInputMessage="1" showErrorMessage="1" promptTitle="PROCESO" prompt="Identifica el responsable del proceso." sqref="F5" xr:uid="{00000000-0002-0000-02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200-000004000000}"/>
    <dataValidation allowBlank="1" showInputMessage="1" showErrorMessage="1" promptTitle="NOMBRE DEL INDICADOR" prompt="Nombre que identifica al indicador." sqref="B6:B7 C7:D7" xr:uid="{00000000-0002-0000-0200-000005000000}"/>
    <dataValidation allowBlank="1" showInputMessage="1" showErrorMessage="1" promptTitle="UNIDAD DE MEDIDA" prompt="Magnitud referencia para la medición. Ejemplo: Porcentaje, Número de asesorías." sqref="F8" xr:uid="{00000000-0002-0000-0200-000006000000}"/>
    <dataValidation allowBlank="1" showInputMessage="1" showErrorMessage="1" promptTitle="NOMBRE VARIABLE" prompt="Nombre de las variables a utilizar, puede ser una sola_x000a_variable o dos dependiendo del indicador" sqref="G8" xr:uid="{00000000-0002-0000-0200-000007000000}"/>
    <dataValidation allowBlank="1" showInputMessage="1" showErrorMessage="1" promptTitle="EXPLICACION DE LA VARIABLE" prompt="Opcional si la variable requiere explicación o idefinición_x000a_" sqref="J8" xr:uid="{00000000-0002-0000-02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200-000009000000}"/>
    <dataValidation allowBlank="1" showInputMessage="1" showErrorMessage="1" promptTitle="TIPO INDICADOR" prompt="Selecciona el tipo de indicador (eficiencia, eficacia, Efectividad)." sqref="B8:C9" xr:uid="{00000000-0002-0000-0200-00000A000000}"/>
    <dataValidation allowBlank="1" showInputMessage="1" showErrorMessage="1" promptTitle="VARIABLES" prompt="Coloque las variables definidas en la sección formula del indicador" sqref="B17" xr:uid="{00000000-0002-0000-0200-00000B000000}"/>
    <dataValidation allowBlank="1" showInputMessage="1" showErrorMessage="1" promptTitle="REGISTRO DE RESULTADOS" prompt="Evidencia los datos de las variables y el resultado del_x000a_indicador de acuerdo con la periodicidad." sqref="B16" xr:uid="{00000000-0002-0000-0200-00000C000000}"/>
    <dataValidation allowBlank="1" showInputMessage="1" showErrorMessage="1" promptTitle="META" prompt="Es el valor que se espera alcance el indicador." sqref="Q8" xr:uid="{00000000-0002-0000-0200-00000D000000}"/>
    <dataValidation allowBlank="1" showInputMessage="1" showErrorMessage="1" promptTitle="PERIODICIDAD" prompt="Selecciona el periodo de tiempo en que se esta midiendo el indicador. Indique el período de tiempo en el cual va a medir." sqref="B13:C13" xr:uid="{00000000-0002-0000-0200-00000E000000}"/>
    <dataValidation allowBlank="1" showInputMessage="1" showErrorMessage="1" promptTitle="LINEA BASE" prompt="Es el valor obtenido en el período inmediatamente anterior. En el caso_x000a_de que no exista se colocará no aplica." sqref="T8" xr:uid="{00000000-0002-0000-0200-00000F000000}"/>
    <dataValidation allowBlank="1" showInputMessage="1" showErrorMessage="1" promptTitle="FORMULA DEL INDICADOR" prompt="Fórmula matemática utilizada para el cálculo del indicador._x000a_" sqref="D8" xr:uid="{00000000-0002-0000-02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200-000011000000}"/>
    <dataValidation type="list" allowBlank="1" showInputMessage="1" showErrorMessage="1" sqref="F9:F10" xr:uid="{00000000-0002-0000-02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2641"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2642"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2643"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2644"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2645"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2646"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2647"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2648"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2649"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2650"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2651"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2652"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2653" r:id="rId17" name="Group Box 13">
              <controlPr defaultSize="0" autoFill="0" autoPict="0">
                <anchor moveWithCells="1">
                  <from>
                    <xdr:col>1</xdr:col>
                    <xdr:colOff>45720</xdr:colOff>
                    <xdr:row>6</xdr:row>
                    <xdr:rowOff>144780</xdr:rowOff>
                  </from>
                  <to>
                    <xdr:col>2</xdr:col>
                    <xdr:colOff>556260</xdr:colOff>
                    <xdr:row>9</xdr:row>
                    <xdr:rowOff>266700</xdr:rowOff>
                  </to>
                </anchor>
              </controlPr>
            </control>
          </mc:Choice>
        </mc:AlternateContent>
        <mc:AlternateContent xmlns:mc="http://schemas.openxmlformats.org/markup-compatibility/2006">
          <mc:Choice Requires="x14">
            <control shapeId="112654"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2655"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2656"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2657"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2658"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2659"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2660"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2661"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2662"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rgb="FFC00000"/>
  </sheetPr>
  <dimension ref="A1:AN68"/>
  <sheetViews>
    <sheetView view="pageLayout" topLeftCell="A10" zoomScale="93" zoomScaleNormal="73" zoomScalePageLayoutView="93" workbookViewId="0">
      <selection activeCell="O18" sqref="O18"/>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7.2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75</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98</v>
      </c>
      <c r="O5" s="185"/>
      <c r="P5" s="185"/>
      <c r="Q5" s="185"/>
      <c r="R5" s="186"/>
    </row>
    <row r="6" spans="1:40" ht="16.5" customHeight="1" x14ac:dyDescent="0.3">
      <c r="A6" s="20"/>
      <c r="B6" s="180" t="s">
        <v>4</v>
      </c>
      <c r="C6" s="181"/>
      <c r="D6" s="181"/>
      <c r="E6" s="182"/>
      <c r="F6" s="183" t="s">
        <v>119</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40.5" customHeight="1" x14ac:dyDescent="0.3">
      <c r="A9" s="20"/>
      <c r="B9" s="13"/>
      <c r="C9" s="68"/>
      <c r="D9" s="199" t="s">
        <v>121</v>
      </c>
      <c r="E9" s="200"/>
      <c r="F9" s="203" t="s">
        <v>114</v>
      </c>
      <c r="G9" s="205" t="s">
        <v>120</v>
      </c>
      <c r="H9" s="205"/>
      <c r="I9" s="205"/>
      <c r="J9" s="206" t="s">
        <v>123</v>
      </c>
      <c r="K9" s="207"/>
      <c r="L9" s="208"/>
      <c r="M9" s="205" t="s">
        <v>124</v>
      </c>
      <c r="N9" s="205"/>
      <c r="O9" s="205"/>
      <c r="P9" s="205"/>
      <c r="Q9" s="237">
        <v>0.8</v>
      </c>
      <c r="R9" s="238"/>
    </row>
    <row r="10" spans="1:40" ht="27" customHeight="1" x14ac:dyDescent="0.3">
      <c r="A10" s="31" t="str">
        <f>IF(A8=1,"Eficiencia",IF(A8=2,"Eficacia",IF(A8=3,"Efectividad","")))</f>
        <v>Eficacia</v>
      </c>
      <c r="B10" s="28"/>
      <c r="C10" s="29"/>
      <c r="D10" s="201"/>
      <c r="E10" s="202"/>
      <c r="F10" s="204"/>
      <c r="G10" s="226" t="s">
        <v>122</v>
      </c>
      <c r="H10" s="226"/>
      <c r="I10" s="226"/>
      <c r="J10" s="226" t="s">
        <v>80</v>
      </c>
      <c r="K10" s="226"/>
      <c r="L10" s="226"/>
      <c r="M10" s="205" t="s">
        <v>125</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71">
        <v>2015</v>
      </c>
      <c r="F15" s="71">
        <v>2016</v>
      </c>
      <c r="G15" s="71">
        <v>2017</v>
      </c>
      <c r="H15" s="71">
        <v>2018</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0.992503748125937</v>
      </c>
      <c r="V17" s="41">
        <f>(IF($A$13=1,G21,IF($A$13=2,H21,IF($A$13=3,I21,IF($A$13=4,J21,IF($A$13=5,L21,IF($A$13=6,I21,"Error")))))))</f>
        <v>0.95</v>
      </c>
    </row>
    <row r="18" spans="1:40" ht="19.5" customHeight="1" x14ac:dyDescent="0.3">
      <c r="A18" s="20"/>
      <c r="B18" s="169" t="str">
        <f>IF(G9="","",G9)</f>
        <v xml:space="preserve">No. De requerimientos  atendidos Satisfechos </v>
      </c>
      <c r="C18" s="170"/>
      <c r="D18" s="170"/>
      <c r="E18" s="170"/>
      <c r="F18" s="170"/>
      <c r="G18" s="61"/>
      <c r="H18" s="61"/>
      <c r="I18" s="61">
        <v>662</v>
      </c>
      <c r="J18" s="62"/>
      <c r="K18" s="62"/>
      <c r="L18" s="62">
        <v>254</v>
      </c>
      <c r="M18" s="62"/>
      <c r="N18" s="62"/>
      <c r="O18" s="62">
        <v>175</v>
      </c>
      <c r="P18" s="62"/>
      <c r="Q18" s="62"/>
      <c r="R18" s="63"/>
      <c r="T18" s="39" t="str">
        <f>IF($A$13=1,H17,IF($A$13=2,J17,IF($A$13=3,L17,IF($A$13=4,N17,IF($A$13=5,R17,IF($A$13=6,L17,"Error"))))))</f>
        <v>2do Trimestre</v>
      </c>
      <c r="U18" s="40">
        <f>IF($A$13=1,H$20,IF($A$13=2,J20,IF($A$13=3,L20,IF($A$13=4,N20,IF($A$13=5,R20,IF($A$13=6,L20,"Error"))))))</f>
        <v>1</v>
      </c>
      <c r="V18" s="41">
        <f>IF($A$13=1,H$21,IF($A$13=2,J21,IF($A$13=3,L21,IF($A$13=4,N21,IF($A$13=5,R21,IF($A$13=6,L21,"Error"))))))</f>
        <v>0.95</v>
      </c>
      <c r="W18" s="18" t="str">
        <f>IF(U18="","",IF(U18&gt;=U17,"A","D"))</f>
        <v>A</v>
      </c>
    </row>
    <row r="19" spans="1:40" ht="19.5" customHeight="1" x14ac:dyDescent="0.3">
      <c r="A19" s="20"/>
      <c r="B19" s="169" t="str">
        <f>IF(G10="","",G10)</f>
        <v>Total de requerimientos atendidos</v>
      </c>
      <c r="C19" s="170"/>
      <c r="D19" s="170"/>
      <c r="E19" s="170"/>
      <c r="F19" s="170"/>
      <c r="G19" s="61"/>
      <c r="H19" s="61"/>
      <c r="I19" s="61">
        <v>667</v>
      </c>
      <c r="J19" s="62"/>
      <c r="K19" s="62"/>
      <c r="L19" s="62">
        <v>254</v>
      </c>
      <c r="M19" s="62"/>
      <c r="N19" s="62"/>
      <c r="O19" s="62">
        <v>177</v>
      </c>
      <c r="P19" s="62"/>
      <c r="Q19" s="62"/>
      <c r="R19" s="63"/>
      <c r="T19" s="39" t="str">
        <f>IF($A$13=1,I17,IF($A$13=2,L17,IF($A$13=3,O17,IF($A$13=4,R17,IF($A$13=5,"",IF($A$13=6,O17,"Error"))))))</f>
        <v>3er Trimestre</v>
      </c>
      <c r="U19" s="40">
        <f>IF($A$13=1,I$20,IF($A$13=2,L20,IF($A$13=3,O20,IF($A$13=4,R20,IF($A$13=5,"",IF($A$13=6,O20,"Error"))))))</f>
        <v>0.98870056497175141</v>
      </c>
      <c r="V19" s="41">
        <f>IF($A$13=1,I$21,IF($A$13=2,L21,IF($A$13=3,O21,IF($A$13=4,R21,IF($A$13=5,"",IF($A$13=6,O21,"Error"))))))</f>
        <v>0.95</v>
      </c>
      <c r="W19" s="18" t="str">
        <f t="shared" ref="W19:W28" si="0">IF(U19="","",IF(U19&gt;=U18,"A","D"))</f>
        <v>D</v>
      </c>
    </row>
    <row r="20" spans="1:40" ht="15.75" customHeight="1" x14ac:dyDescent="0.3">
      <c r="A20" s="20"/>
      <c r="B20" s="171" t="s">
        <v>37</v>
      </c>
      <c r="C20" s="172"/>
      <c r="D20" s="172"/>
      <c r="E20" s="172"/>
      <c r="F20" s="172"/>
      <c r="G20" s="66" t="str">
        <f>IF(G19="","",IF(G19=0,0,G18/G19))</f>
        <v/>
      </c>
      <c r="H20" s="66" t="str">
        <f t="shared" ref="H20:R20" si="1">IF(H19="","",IF(H19=0,0,H18/H19))</f>
        <v/>
      </c>
      <c r="I20" s="66">
        <f t="shared" si="1"/>
        <v>0.992503748125937</v>
      </c>
      <c r="J20" s="66" t="str">
        <f t="shared" si="1"/>
        <v/>
      </c>
      <c r="K20" s="66" t="str">
        <f t="shared" si="1"/>
        <v/>
      </c>
      <c r="L20" s="82">
        <f t="shared" si="1"/>
        <v>1</v>
      </c>
      <c r="M20" s="66" t="str">
        <f t="shared" si="1"/>
        <v/>
      </c>
      <c r="N20" s="66" t="str">
        <f t="shared" si="1"/>
        <v/>
      </c>
      <c r="O20" s="66">
        <f t="shared" si="1"/>
        <v>0.98870056497175141</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0.95</v>
      </c>
      <c r="W20" s="18" t="str">
        <f t="shared" si="0"/>
        <v/>
      </c>
    </row>
    <row r="21" spans="1:40" ht="15.75" customHeight="1" x14ac:dyDescent="0.3">
      <c r="A21" s="20"/>
      <c r="B21" s="180" t="s">
        <v>38</v>
      </c>
      <c r="C21" s="181"/>
      <c r="D21" s="181"/>
      <c r="E21" s="181"/>
      <c r="F21" s="182"/>
      <c r="G21" s="64"/>
      <c r="H21" s="64"/>
      <c r="I21" s="64">
        <v>0.95</v>
      </c>
      <c r="J21" s="64"/>
      <c r="K21" s="64"/>
      <c r="L21" s="64">
        <v>0.95</v>
      </c>
      <c r="M21" s="64"/>
      <c r="N21" s="64"/>
      <c r="O21" s="64">
        <v>0.95</v>
      </c>
      <c r="P21" s="64"/>
      <c r="Q21" s="64"/>
      <c r="R21" s="65">
        <v>0.95</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0.98870056497175141</v>
      </c>
      <c r="W29" s="44">
        <f>COUNTIF(W18:W28,"D")</f>
        <v>1</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1</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0.95</v>
      </c>
      <c r="G44" s="74">
        <f>U17</f>
        <v>0.992503748125937</v>
      </c>
      <c r="H44" s="174"/>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0.95</v>
      </c>
      <c r="G45" s="74">
        <f t="shared" ref="G45:G55" si="4">U18</f>
        <v>1</v>
      </c>
      <c r="H45" s="174"/>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0.95</v>
      </c>
      <c r="G46" s="74">
        <f t="shared" si="4"/>
        <v>0.98870056497175141</v>
      </c>
      <c r="H46" s="174"/>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0.95</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XlwJAkKTrjwD32KfBEjwhsSLQA941t+4JT5KYRg2vkD6EIlwHU2gvmAiZPG/FrnlEQWUrBf8i+0iQJghLkqHOQ==" saltValue="YlxjQSThRfayBGtbu392uw=="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5" priority="1" operator="greaterThanOrEqual">
      <formula>$F44</formula>
    </cfRule>
    <cfRule type="cellIs" dxfId="14" priority="2" operator="lessThan">
      <formula>$F44</formula>
    </cfRule>
  </conditionalFormatting>
  <dataValidations count="19">
    <dataValidation allowBlank="1" showInputMessage="1" showErrorMessage="1" promptTitle="PROCESO" prompt="Identifica el nombre del proceso al cual pertenece el indicador." sqref="B3" xr:uid="{00000000-0002-0000-0300-000000000000}"/>
    <dataValidation allowBlank="1" showInputMessage="1" showErrorMessage="1" promptTitle="PRODUCTO/SERVICIO" prompt="Identifica el nombre del producto o servicio." sqref="B4" xr:uid="{00000000-0002-0000-03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300-000002000000}"/>
    <dataValidation allowBlank="1" showInputMessage="1" showErrorMessage="1" promptTitle="PROCESO" prompt="Identifica el responsable del proceso." sqref="F5" xr:uid="{00000000-0002-0000-03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300-000004000000}"/>
    <dataValidation allowBlank="1" showInputMessage="1" showErrorMessage="1" promptTitle="NOMBRE DEL INDICADOR" prompt="Nombre que identifica al indicador." sqref="B6:B7 C7:D7" xr:uid="{00000000-0002-0000-0300-000005000000}"/>
    <dataValidation allowBlank="1" showInputMessage="1" showErrorMessage="1" promptTitle="UNIDAD DE MEDIDA" prompt="Magnitud referencia para la medición. Ejemplo: Porcentaje, Número de asesorías." sqref="F8" xr:uid="{00000000-0002-0000-0300-000006000000}"/>
    <dataValidation allowBlank="1" showInputMessage="1" showErrorMessage="1" promptTitle="NOMBRE VARIABLE" prompt="Nombre de las variables a utilizar, puede ser una sola_x000a_variable o dos dependiendo del indicador" sqref="G8" xr:uid="{00000000-0002-0000-0300-000007000000}"/>
    <dataValidation allowBlank="1" showInputMessage="1" showErrorMessage="1" promptTitle="EXPLICACION DE LA VARIABLE" prompt="Opcional si la variable requiere explicación o idefinición_x000a_" sqref="J8" xr:uid="{00000000-0002-0000-03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300-000009000000}"/>
    <dataValidation allowBlank="1" showInputMessage="1" showErrorMessage="1" promptTitle="TIPO INDICADOR" prompt="Selecciona el tipo de indicador (eficiencia, eficacia, Efectividad)." sqref="B8:C9" xr:uid="{00000000-0002-0000-0300-00000A000000}"/>
    <dataValidation allowBlank="1" showInputMessage="1" showErrorMessage="1" promptTitle="VARIABLES" prompt="Coloque las variables definidas en la sección formula del indicador" sqref="B17" xr:uid="{00000000-0002-0000-0300-00000B000000}"/>
    <dataValidation allowBlank="1" showInputMessage="1" showErrorMessage="1" promptTitle="REGISTRO DE RESULTADOS" prompt="Evidencia los datos de las variables y el resultado del_x000a_indicador de acuerdo con la periodicidad." sqref="B16" xr:uid="{00000000-0002-0000-0300-00000C000000}"/>
    <dataValidation allowBlank="1" showInputMessage="1" showErrorMessage="1" promptTitle="META" prompt="Es el valor que se espera alcance el indicador." sqref="Q8" xr:uid="{00000000-0002-0000-0300-00000D000000}"/>
    <dataValidation allowBlank="1" showInputMessage="1" showErrorMessage="1" promptTitle="PERIODICIDAD" prompt="Selecciona el periodo de tiempo en que se esta midiendo el indicador. Indique el período de tiempo en el cual va a medir." sqref="B13:C13" xr:uid="{00000000-0002-0000-0300-00000E000000}"/>
    <dataValidation allowBlank="1" showInputMessage="1" showErrorMessage="1" promptTitle="LINEA BASE" prompt="Es el valor obtenido en el período inmediatamente anterior. En el caso_x000a_de que no exista se colocará no aplica." sqref="T8" xr:uid="{00000000-0002-0000-0300-00000F000000}"/>
    <dataValidation allowBlank="1" showInputMessage="1" showErrorMessage="1" promptTitle="FORMULA DEL INDICADOR" prompt="Fórmula matemática utilizada para el cálculo del indicador._x000a_" sqref="D8" xr:uid="{00000000-0002-0000-03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300-000011000000}"/>
    <dataValidation type="list" allowBlank="1" showInputMessage="1" showErrorMessage="1" sqref="F9:F10" xr:uid="{00000000-0002-0000-03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3665"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3666"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3667"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3668"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3669"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3670"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3671"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3672"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3673"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3674"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3675"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3676"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3677" r:id="rId17" name="Group Box 13">
              <controlPr defaultSize="0" autoFill="0" autoPict="0">
                <anchor moveWithCells="1">
                  <from>
                    <xdr:col>1</xdr:col>
                    <xdr:colOff>45720</xdr:colOff>
                    <xdr:row>6</xdr:row>
                    <xdr:rowOff>144780</xdr:rowOff>
                  </from>
                  <to>
                    <xdr:col>2</xdr:col>
                    <xdr:colOff>556260</xdr:colOff>
                    <xdr:row>9</xdr:row>
                    <xdr:rowOff>152400</xdr:rowOff>
                  </to>
                </anchor>
              </controlPr>
            </control>
          </mc:Choice>
        </mc:AlternateContent>
        <mc:AlternateContent xmlns:mc="http://schemas.openxmlformats.org/markup-compatibility/2006">
          <mc:Choice Requires="x14">
            <control shapeId="113678"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3679"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3680"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3681"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3682"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3683"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3684"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3685"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3686"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tabColor rgb="FFC00000"/>
  </sheetPr>
  <dimension ref="A1:AN68"/>
  <sheetViews>
    <sheetView tabSelected="1" view="pageLayout" topLeftCell="A13" zoomScale="106" zoomScaleNormal="73" zoomScalePageLayoutView="106" workbookViewId="0">
      <selection activeCell="Q19" sqref="Q19"/>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7.2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83</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99</v>
      </c>
      <c r="O5" s="185"/>
      <c r="P5" s="185"/>
      <c r="Q5" s="185"/>
      <c r="R5" s="186"/>
    </row>
    <row r="6" spans="1:40" ht="16.5" customHeight="1" x14ac:dyDescent="0.3">
      <c r="A6" s="20"/>
      <c r="B6" s="180" t="s">
        <v>4</v>
      </c>
      <c r="C6" s="181"/>
      <c r="D6" s="181"/>
      <c r="E6" s="182"/>
      <c r="F6" s="183" t="s">
        <v>117</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40.5" customHeight="1" x14ac:dyDescent="0.3">
      <c r="A9" s="20"/>
      <c r="B9" s="13"/>
      <c r="C9" s="68"/>
      <c r="D9" s="199" t="s">
        <v>84</v>
      </c>
      <c r="E9" s="200"/>
      <c r="F9" s="203" t="s">
        <v>114</v>
      </c>
      <c r="G9" s="205" t="s">
        <v>85</v>
      </c>
      <c r="H9" s="205"/>
      <c r="I9" s="205"/>
      <c r="J9" s="206" t="s">
        <v>88</v>
      </c>
      <c r="K9" s="207"/>
      <c r="L9" s="208"/>
      <c r="M9" s="205" t="s">
        <v>87</v>
      </c>
      <c r="N9" s="205"/>
      <c r="O9" s="205"/>
      <c r="P9" s="205"/>
      <c r="Q9" s="237">
        <v>1</v>
      </c>
      <c r="R9" s="238"/>
    </row>
    <row r="10" spans="1:40" ht="40.5" customHeight="1" x14ac:dyDescent="0.3">
      <c r="A10" s="31" t="str">
        <f>IF(A8=1,"Eficiencia",IF(A8=2,"Eficacia",IF(A8=3,"Efectividad","")))</f>
        <v>Eficacia</v>
      </c>
      <c r="B10" s="28"/>
      <c r="C10" s="29"/>
      <c r="D10" s="201"/>
      <c r="E10" s="202"/>
      <c r="F10" s="204"/>
      <c r="G10" s="226" t="s">
        <v>86</v>
      </c>
      <c r="H10" s="226"/>
      <c r="I10" s="226"/>
      <c r="J10" s="226" t="s">
        <v>89</v>
      </c>
      <c r="K10" s="226"/>
      <c r="L10" s="226"/>
      <c r="M10" s="205" t="s">
        <v>87</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1</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Mensual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71"/>
      <c r="F15" s="71"/>
      <c r="G15" s="71"/>
      <c r="H15" s="71"/>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Ene</v>
      </c>
      <c r="H17" s="51" t="str">
        <f>IF(A13=1,"Feb",IF(A13=2,"Bimestre 1","-"))</f>
        <v>Feb</v>
      </c>
      <c r="I17" s="51" t="str">
        <f>IF(A13=1,"Mar",IF(A13=3,"1er Trimestre",IF(A13=6,E15,"-")))</f>
        <v>Mar</v>
      </c>
      <c r="J17" s="52" t="str">
        <f>IF(A13=1,"Abr",IF(A13=2,"Bimestre 2",IF(A13=4,"1er Cuatrimestre","-")))</f>
        <v>Abr</v>
      </c>
      <c r="K17" s="52" t="str">
        <f>IF(A13=1,"May","-")</f>
        <v>May</v>
      </c>
      <c r="L17" s="53" t="str">
        <f>IF(A13=1,"Jun",IF(A13=2,"Bimestre 3",IF(A13=3,"2do Trimestre",IF(A13=5,"1er Semestre",IF(A13=6,F15,"-")))))</f>
        <v>Jun</v>
      </c>
      <c r="M17" s="53" t="str">
        <f>IF(A13=1,"Jul","-")</f>
        <v>Jul</v>
      </c>
      <c r="N17" s="53" t="str">
        <f>IF(A13=1,"Ago",IF(A13=2,"Bimestre 4",IF(A13=4,"2do Cuatrimestre","-")))</f>
        <v>Ago</v>
      </c>
      <c r="O17" s="54" t="str">
        <f>IF(A13=1,"Sep",IF(A13=3,"3er Trimestre",IF(A13=6,G15,"-")))</f>
        <v>Sep</v>
      </c>
      <c r="P17" s="53" t="str">
        <f>IF(A13=1,"Oct",IF(A13=2,"Bimestre 5","-"))</f>
        <v>Oct</v>
      </c>
      <c r="Q17" s="53" t="str">
        <f>IF(A13=1,"Nov","-")</f>
        <v>Nov</v>
      </c>
      <c r="R17" s="55" t="str">
        <f>IF(A13=1,"Dic",IF(A13=2,"Bimestre 6",IF(A13=3,"4to Trimestre",IF(A13=4,"3er Cuatrimestre",IF(A13=5,"2do Semestre",IF(A13=6,H15,"-"))))))</f>
        <v>Dic</v>
      </c>
      <c r="T17" s="39" t="str">
        <f>IF($A$13=1,G17,IF($A$13=2,H17,IF($A$13=3,I17,IF($A$13=4,J17,IF($A$13=5,L17,IF($A$13=6,I17,"Error"))))))</f>
        <v>Ene</v>
      </c>
      <c r="U17" s="40">
        <f>(IF($A$13=1,G20,IF($A$13=2,H20,IF($A$13=3,I20,IF($A$13=4,J20,IF($A$13=5,L20,IF($A$13=6,I20,"Error")))))))</f>
        <v>0.66666666666666663</v>
      </c>
      <c r="V17" s="41">
        <f>(IF($A$13=1,G21,IF($A$13=2,H21,IF($A$13=3,I21,IF($A$13=4,J21,IF($A$13=5,L21,IF($A$13=6,I21,"Error")))))))</f>
        <v>1</v>
      </c>
    </row>
    <row r="18" spans="1:40" ht="19.5" customHeight="1" x14ac:dyDescent="0.3">
      <c r="A18" s="20"/>
      <c r="B18" s="169" t="str">
        <f>IF(G9="","",G9)</f>
        <v>Peticiones resueltas a tiempo</v>
      </c>
      <c r="C18" s="170"/>
      <c r="D18" s="170"/>
      <c r="E18" s="170"/>
      <c r="F18" s="170"/>
      <c r="G18" s="61">
        <v>6</v>
      </c>
      <c r="H18" s="61">
        <v>6</v>
      </c>
      <c r="I18" s="61">
        <v>2</v>
      </c>
      <c r="J18" s="62">
        <v>3</v>
      </c>
      <c r="K18" s="62">
        <v>3</v>
      </c>
      <c r="L18" s="62">
        <v>13</v>
      </c>
      <c r="M18" s="62">
        <v>4</v>
      </c>
      <c r="N18" s="62">
        <v>5</v>
      </c>
      <c r="O18" s="62">
        <v>5</v>
      </c>
      <c r="P18" s="62"/>
      <c r="Q18" s="62"/>
      <c r="R18" s="63"/>
      <c r="T18" s="39" t="str">
        <f>IF($A$13=1,H17,IF($A$13=2,J17,IF($A$13=3,L17,IF($A$13=4,N17,IF($A$13=5,R17,IF($A$13=6,L17,"Error"))))))</f>
        <v>Feb</v>
      </c>
      <c r="U18" s="40">
        <f>IF($A$13=1,H$20,IF($A$13=2,J20,IF($A$13=3,L20,IF($A$13=4,N20,IF($A$13=5,R20,IF($A$13=6,L20,"Error"))))))</f>
        <v>0.8571428571428571</v>
      </c>
      <c r="V18" s="41">
        <f>IF($A$13=1,H$21,IF($A$13=2,J21,IF($A$13=3,L21,IF($A$13=4,N21,IF($A$13=5,R21,IF($A$13=6,L21,"Error"))))))</f>
        <v>1</v>
      </c>
      <c r="W18" s="18" t="str">
        <f>IF(U18="","",IF(U18&gt;=U17,"A","D"))</f>
        <v>A</v>
      </c>
    </row>
    <row r="19" spans="1:40" ht="19.5" customHeight="1" x14ac:dyDescent="0.3">
      <c r="A19" s="20"/>
      <c r="B19" s="169" t="str">
        <f>IF(G10="","",G10)</f>
        <v>Peticiones realizadas por los ciudadanos</v>
      </c>
      <c r="C19" s="170"/>
      <c r="D19" s="170"/>
      <c r="E19" s="170"/>
      <c r="F19" s="170"/>
      <c r="G19" s="61">
        <v>9</v>
      </c>
      <c r="H19" s="61">
        <v>7</v>
      </c>
      <c r="I19" s="61">
        <v>2</v>
      </c>
      <c r="J19" s="62">
        <v>3</v>
      </c>
      <c r="K19" s="62">
        <v>4</v>
      </c>
      <c r="L19" s="62">
        <v>13</v>
      </c>
      <c r="M19" s="62">
        <v>5</v>
      </c>
      <c r="N19" s="62">
        <v>9</v>
      </c>
      <c r="O19" s="62">
        <v>5</v>
      </c>
      <c r="P19" s="62"/>
      <c r="Q19" s="62"/>
      <c r="R19" s="63"/>
      <c r="T19" s="39" t="str">
        <f>IF($A$13=1,I17,IF($A$13=2,L17,IF($A$13=3,O17,IF($A$13=4,R17,IF($A$13=5,"",IF($A$13=6,O17,"Error"))))))</f>
        <v>Mar</v>
      </c>
      <c r="U19" s="40">
        <f>IF($A$13=1,I$20,IF($A$13=2,L20,IF($A$13=3,O20,IF($A$13=4,R20,IF($A$13=5,"",IF($A$13=6,O20,"Error"))))))</f>
        <v>1</v>
      </c>
      <c r="V19" s="41">
        <f>IF($A$13=1,I$21,IF($A$13=2,L21,IF($A$13=3,O21,IF($A$13=4,R21,IF($A$13=5,"",IF($A$13=6,O21,"Error"))))))</f>
        <v>1</v>
      </c>
      <c r="W19" s="18" t="str">
        <f t="shared" ref="W19:W28" si="0">IF(U19="","",IF(U19&gt;=U18,"A","D"))</f>
        <v>A</v>
      </c>
    </row>
    <row r="20" spans="1:40" ht="15.75" customHeight="1" x14ac:dyDescent="0.3">
      <c r="A20" s="20"/>
      <c r="B20" s="171" t="s">
        <v>37</v>
      </c>
      <c r="C20" s="172"/>
      <c r="D20" s="172"/>
      <c r="E20" s="172"/>
      <c r="F20" s="172"/>
      <c r="G20" s="66">
        <f>IF(G19="","",IF(G19=0,0,G18/G19))</f>
        <v>0.66666666666666663</v>
      </c>
      <c r="H20" s="66">
        <f t="shared" ref="H20:R20" si="1">IF(H19="","",IF(H19=0,0,H18/H19))</f>
        <v>0.8571428571428571</v>
      </c>
      <c r="I20" s="66">
        <f t="shared" si="1"/>
        <v>1</v>
      </c>
      <c r="J20" s="66">
        <f t="shared" si="1"/>
        <v>1</v>
      </c>
      <c r="K20" s="66">
        <f t="shared" si="1"/>
        <v>0.75</v>
      </c>
      <c r="L20" s="66">
        <f t="shared" si="1"/>
        <v>1</v>
      </c>
      <c r="M20" s="66">
        <f t="shared" si="1"/>
        <v>0.8</v>
      </c>
      <c r="N20" s="66">
        <f t="shared" si="1"/>
        <v>0.55555555555555558</v>
      </c>
      <c r="O20" s="66">
        <f t="shared" si="1"/>
        <v>1</v>
      </c>
      <c r="P20" s="66" t="str">
        <f t="shared" si="1"/>
        <v/>
      </c>
      <c r="Q20" s="66" t="str">
        <f t="shared" si="1"/>
        <v/>
      </c>
      <c r="R20" s="67" t="str">
        <f t="shared" si="1"/>
        <v/>
      </c>
      <c r="T20" s="39" t="str">
        <f>IF($A$13=1,J$17,IF($A$13=2,N17,IF($A$13=3,R17,IF($A$13=4,"",IF($A$13=5,"",IF($A$13=6,R17,"Error"))))))</f>
        <v>Abr</v>
      </c>
      <c r="U20" s="40">
        <f>IF($A$13=1,J$20,IF($A$13=2,N20,IF($A$13=3,R20,IF($A$13=4,"",IF($A$13=5,"",IF($A$13=6,R20,"Error"))))))</f>
        <v>1</v>
      </c>
      <c r="V20" s="41">
        <f>IF($A$13=1,J$21,IF($A$13=2,N21,IF($A$13=3,R21,IF($A$13=4,"",IF($A$13=5,"",IF($A$13=6,R21,"Error"))))))</f>
        <v>1</v>
      </c>
      <c r="W20" s="18" t="str">
        <f t="shared" si="0"/>
        <v>A</v>
      </c>
    </row>
    <row r="21" spans="1:40" ht="15.75" customHeight="1" x14ac:dyDescent="0.3">
      <c r="A21" s="20"/>
      <c r="B21" s="180" t="s">
        <v>38</v>
      </c>
      <c r="C21" s="181"/>
      <c r="D21" s="181"/>
      <c r="E21" s="181"/>
      <c r="F21" s="182"/>
      <c r="G21" s="64">
        <v>1</v>
      </c>
      <c r="H21" s="64">
        <v>1</v>
      </c>
      <c r="I21" s="64">
        <v>1</v>
      </c>
      <c r="J21" s="64">
        <v>1</v>
      </c>
      <c r="K21" s="64">
        <v>1</v>
      </c>
      <c r="L21" s="64">
        <v>1</v>
      </c>
      <c r="M21" s="64">
        <v>1</v>
      </c>
      <c r="N21" s="64">
        <v>1</v>
      </c>
      <c r="O21" s="64">
        <v>1</v>
      </c>
      <c r="P21" s="64">
        <v>1</v>
      </c>
      <c r="Q21" s="64">
        <v>1</v>
      </c>
      <c r="R21" s="65">
        <v>1</v>
      </c>
      <c r="T21" s="39" t="str">
        <f>IF($A$13=1,K$17,IF($A$13=2,P17,IF($A$13=3,"",IF($A$13=4,"",IF($A$13=5,"",IF($A$13=6,"","Error"))))))</f>
        <v>May</v>
      </c>
      <c r="U21" s="40">
        <f>IF($A$13=1,K$20,IF($A$13=2,P20,IF($A$13=3,"",IF($A$13=4,"",IF($A$13=5,"",IF($A$13=6,"","Error"))))))</f>
        <v>0.75</v>
      </c>
      <c r="V21" s="41">
        <f>IF($A$13=1,K$21,IF($A$13=2,P21,IF($A$13=3,"",IF($A$13=4,"",IF($A$13=5,"",IF($A$13=6,"","Error"))))))</f>
        <v>1</v>
      </c>
      <c r="W21" s="18" t="str">
        <f t="shared" si="0"/>
        <v>D</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Jun</v>
      </c>
      <c r="U22" s="40">
        <f>IF($A$13=1,L$20,IF($A$13=2,R20,IF($A$13=3,"",IF($A$13=4,"",IF($A$13=5,"",IF($A$13=6,"","Error"))))))</f>
        <v>1</v>
      </c>
      <c r="V22" s="41">
        <f>IF($A$13=1,L$21,IF($A$13=2,R21,IF($A$13=3,"",IF($A$13=4,"",IF($A$13=5,"",IF($A$13=6,"","Error"))))))</f>
        <v>1</v>
      </c>
      <c r="W22" s="18" t="str">
        <f t="shared" si="0"/>
        <v>A</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Jul</v>
      </c>
      <c r="U23" s="40">
        <f>IF($A$13=1,M$20,IF($A$13=2,"",IF($A$13=3,"",IF($A$13=4,"",IF($A$13=5,"",IF($A$13=6,"","Error"))))))</f>
        <v>0.8</v>
      </c>
      <c r="V23" s="41">
        <f>IF($A$13=1,M$21,IF($A$13=2,"",IF($A$13=3,"",IF($A$13=4,"",IF($A$13=5,"",IF($A$13=6,"","Error"))))))</f>
        <v>1</v>
      </c>
      <c r="W23" s="18" t="str">
        <f t="shared" si="0"/>
        <v>D</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Ago</v>
      </c>
      <c r="U24" s="40">
        <f>IF($A$13=1,N$20,IF($A$13=2,"",IF($A$13=3,"",IF($A$13=4,"",IF($A$13=5,"",IF($A$13=6,"","Error"))))))</f>
        <v>0.55555555555555558</v>
      </c>
      <c r="V24" s="41">
        <f>IF($A$13=1,N$21,IF($A$13=2,"",IF($A$13=3,"",IF($A$13=4,"",IF($A$13=5,"",IF($A$13=6,"","Error"))))))</f>
        <v>1</v>
      </c>
      <c r="W24" s="18" t="str">
        <f t="shared" si="0"/>
        <v>D</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Sep</v>
      </c>
      <c r="U25" s="40">
        <f>IF($A$13=1,O$20,IF($A$13=2,"",IF($A$13=3,"",IF($A$13=4,"",IF($A$13=5,"",IF($A$13=6,"","Error"))))))</f>
        <v>1</v>
      </c>
      <c r="V25" s="41">
        <f>IF($A$13=1,O$21,IF($A$13=2,"",IF($A$13=3,"",IF($A$13=4,"",IF($A$13=5,"",IF($A$13=6,"","Error"))))))</f>
        <v>1</v>
      </c>
      <c r="W25" s="18" t="str">
        <f t="shared" si="0"/>
        <v>A</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Oct</v>
      </c>
      <c r="U26" s="40" t="str">
        <f>IF($A$13=1,P$20,IF($A$13=2,"",IF($A$13=3,"",IF($A$13=4,"",IF($A$13=5,"",IF($A$13=6,"","Error"))))))</f>
        <v/>
      </c>
      <c r="V26" s="41">
        <f>IF($A$13=1,P$21,IF($A$13=2,"",IF($A$13=3,"",IF($A$13=4,"",IF($A$13=5,"",IF($A$13=6,"","Error"))))))</f>
        <v>1</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Nov</v>
      </c>
      <c r="U27" s="40" t="str">
        <f>IF($A$13=1,Q$20,IF($A$13=2,"",IF($A$13=3,"",IF($A$13=4,"",IF($A$13=5,"",IF($A$13=6,"","Error"))))))</f>
        <v/>
      </c>
      <c r="V27" s="41">
        <f>IF($A$13=1,Q$21,IF($A$13=2,"",IF($A$13=3,"",IF($A$13=4,"",IF($A$13=5,"",IF($A$13=6,"","Error"))))))</f>
        <v>1</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Dic</v>
      </c>
      <c r="U28" s="40" t="str">
        <f>IF($A$13=1,R$20,IF($A$13=2,"",IF($A$13=3,"",IF($A$13=4,"",IF($A$13=5,"",IF($A$13=6,"","Error"))))))</f>
        <v/>
      </c>
      <c r="V28" s="41">
        <f>IF($A$13=1,R$21,IF($A$13=2,"",IF($A$13=3,"",IF($A$13=4,"",IF($A$13=5,"",IF($A$13=6,"","Error"))))))</f>
        <v>1</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1</v>
      </c>
      <c r="W29" s="44">
        <f>COUNTIF(W18:W28,"D")</f>
        <v>3</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5</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Ene</v>
      </c>
      <c r="C44" s="173"/>
      <c r="D44" s="173"/>
      <c r="E44" s="173"/>
      <c r="F44" s="74">
        <f>V17</f>
        <v>1</v>
      </c>
      <c r="G44" s="74">
        <f>U17</f>
        <v>0.66666666666666663</v>
      </c>
      <c r="H44" s="174" t="s">
        <v>154</v>
      </c>
      <c r="I44" s="174"/>
      <c r="J44" s="174"/>
      <c r="K44" s="174"/>
      <c r="L44" s="174"/>
      <c r="M44" s="174"/>
      <c r="N44" s="174" t="s">
        <v>156</v>
      </c>
      <c r="O44" s="174"/>
      <c r="P44" s="174"/>
      <c r="Q44" s="174"/>
      <c r="R44" s="174"/>
    </row>
    <row r="45" spans="1:18" ht="40.5" customHeight="1" x14ac:dyDescent="0.3">
      <c r="A45" s="27"/>
      <c r="B45" s="173" t="str">
        <f t="shared" ref="B45:B55" si="2">T18</f>
        <v>Feb</v>
      </c>
      <c r="C45" s="173"/>
      <c r="D45" s="173"/>
      <c r="E45" s="173"/>
      <c r="F45" s="74">
        <f t="shared" ref="F45:F55" si="3">V18</f>
        <v>1</v>
      </c>
      <c r="G45" s="74">
        <f t="shared" ref="G45:G55" si="4">U18</f>
        <v>0.8571428571428571</v>
      </c>
      <c r="H45" s="174" t="s">
        <v>128</v>
      </c>
      <c r="I45" s="174"/>
      <c r="J45" s="174"/>
      <c r="K45" s="174"/>
      <c r="L45" s="174"/>
      <c r="M45" s="174"/>
      <c r="N45" s="174" t="s">
        <v>155</v>
      </c>
      <c r="O45" s="174"/>
      <c r="P45" s="174"/>
      <c r="Q45" s="174"/>
      <c r="R45" s="174"/>
    </row>
    <row r="46" spans="1:18" ht="40.5" customHeight="1" x14ac:dyDescent="0.3">
      <c r="A46" s="27"/>
      <c r="B46" s="173" t="str">
        <f t="shared" si="2"/>
        <v>Mar</v>
      </c>
      <c r="C46" s="173"/>
      <c r="D46" s="173"/>
      <c r="E46" s="173"/>
      <c r="F46" s="74">
        <f t="shared" si="3"/>
        <v>1</v>
      </c>
      <c r="G46" s="74">
        <f t="shared" si="4"/>
        <v>1</v>
      </c>
      <c r="H46" s="174" t="s">
        <v>151</v>
      </c>
      <c r="I46" s="174"/>
      <c r="J46" s="174"/>
      <c r="K46" s="174"/>
      <c r="L46" s="174"/>
      <c r="M46" s="174"/>
      <c r="N46" s="174"/>
      <c r="O46" s="174"/>
      <c r="P46" s="174"/>
      <c r="Q46" s="174"/>
      <c r="R46" s="174"/>
    </row>
    <row r="47" spans="1:18" ht="30.75" customHeight="1" x14ac:dyDescent="0.3">
      <c r="A47" s="27"/>
      <c r="B47" s="173" t="str">
        <f t="shared" si="2"/>
        <v>Abr</v>
      </c>
      <c r="C47" s="173"/>
      <c r="D47" s="173"/>
      <c r="E47" s="173"/>
      <c r="F47" s="74">
        <f t="shared" si="3"/>
        <v>1</v>
      </c>
      <c r="G47" s="74">
        <f t="shared" si="4"/>
        <v>1</v>
      </c>
      <c r="H47" s="174"/>
      <c r="I47" s="174"/>
      <c r="J47" s="174"/>
      <c r="K47" s="174"/>
      <c r="L47" s="174"/>
      <c r="M47" s="174"/>
      <c r="N47" s="174" t="s">
        <v>153</v>
      </c>
      <c r="O47" s="174"/>
      <c r="P47" s="174"/>
      <c r="Q47" s="174"/>
      <c r="R47" s="174"/>
    </row>
    <row r="48" spans="1:18" ht="30.75" customHeight="1" x14ac:dyDescent="0.3">
      <c r="A48" s="27"/>
      <c r="B48" s="173" t="str">
        <f t="shared" si="2"/>
        <v>May</v>
      </c>
      <c r="C48" s="173"/>
      <c r="D48" s="173"/>
      <c r="E48" s="173"/>
      <c r="F48" s="74">
        <f t="shared" si="3"/>
        <v>1</v>
      </c>
      <c r="G48" s="74">
        <f t="shared" si="4"/>
        <v>0.75</v>
      </c>
      <c r="H48" s="174"/>
      <c r="I48" s="174"/>
      <c r="J48" s="174"/>
      <c r="K48" s="174"/>
      <c r="L48" s="174"/>
      <c r="M48" s="174"/>
      <c r="N48" s="174" t="s">
        <v>152</v>
      </c>
      <c r="O48" s="174"/>
      <c r="P48" s="174"/>
      <c r="Q48" s="174"/>
      <c r="R48" s="174"/>
    </row>
    <row r="49" spans="1:18" ht="30.75" customHeight="1" x14ac:dyDescent="0.3">
      <c r="A49" s="27"/>
      <c r="B49" s="173" t="str">
        <f t="shared" si="2"/>
        <v>Jun</v>
      </c>
      <c r="C49" s="173"/>
      <c r="D49" s="173"/>
      <c r="E49" s="173"/>
      <c r="F49" s="74">
        <f t="shared" si="3"/>
        <v>1</v>
      </c>
      <c r="G49" s="74">
        <f t="shared" si="4"/>
        <v>1</v>
      </c>
      <c r="H49" s="174"/>
      <c r="I49" s="174"/>
      <c r="J49" s="174"/>
      <c r="K49" s="174"/>
      <c r="L49" s="174"/>
      <c r="M49" s="174"/>
      <c r="N49" s="174"/>
      <c r="O49" s="174"/>
      <c r="P49" s="174"/>
      <c r="Q49" s="174"/>
      <c r="R49" s="174"/>
    </row>
    <row r="50" spans="1:18" ht="30.75" customHeight="1" x14ac:dyDescent="0.3">
      <c r="A50" s="27"/>
      <c r="B50" s="173" t="str">
        <f t="shared" si="2"/>
        <v>Jul</v>
      </c>
      <c r="C50" s="173"/>
      <c r="D50" s="173"/>
      <c r="E50" s="173"/>
      <c r="F50" s="74">
        <f t="shared" si="3"/>
        <v>1</v>
      </c>
      <c r="G50" s="74">
        <f t="shared" si="4"/>
        <v>0.8</v>
      </c>
      <c r="H50" s="174"/>
      <c r="I50" s="174"/>
      <c r="J50" s="174"/>
      <c r="K50" s="174"/>
      <c r="L50" s="174"/>
      <c r="M50" s="174"/>
      <c r="N50" s="174"/>
      <c r="O50" s="174"/>
      <c r="P50" s="174"/>
      <c r="Q50" s="174"/>
      <c r="R50" s="174"/>
    </row>
    <row r="51" spans="1:18" ht="30.75" customHeight="1" x14ac:dyDescent="0.3">
      <c r="A51" s="27"/>
      <c r="B51" s="173" t="str">
        <f t="shared" si="2"/>
        <v>Ago</v>
      </c>
      <c r="C51" s="173"/>
      <c r="D51" s="173"/>
      <c r="E51" s="173"/>
      <c r="F51" s="74">
        <f t="shared" si="3"/>
        <v>1</v>
      </c>
      <c r="G51" s="74">
        <f t="shared" si="4"/>
        <v>0.55555555555555558</v>
      </c>
      <c r="H51" s="174"/>
      <c r="I51" s="174"/>
      <c r="J51" s="174"/>
      <c r="K51" s="174"/>
      <c r="L51" s="174"/>
      <c r="M51" s="174"/>
      <c r="N51" s="174"/>
      <c r="O51" s="174"/>
      <c r="P51" s="174"/>
      <c r="Q51" s="174"/>
      <c r="R51" s="174"/>
    </row>
    <row r="52" spans="1:18" ht="30.75" customHeight="1" x14ac:dyDescent="0.3">
      <c r="A52" s="27"/>
      <c r="B52" s="173" t="str">
        <f t="shared" si="2"/>
        <v>Sep</v>
      </c>
      <c r="C52" s="173"/>
      <c r="D52" s="173"/>
      <c r="E52" s="173"/>
      <c r="F52" s="74">
        <f t="shared" si="3"/>
        <v>1</v>
      </c>
      <c r="G52" s="74">
        <f t="shared" si="4"/>
        <v>1</v>
      </c>
      <c r="H52" s="174"/>
      <c r="I52" s="174"/>
      <c r="J52" s="174"/>
      <c r="K52" s="174"/>
      <c r="L52" s="174"/>
      <c r="M52" s="174"/>
      <c r="N52" s="174"/>
      <c r="O52" s="174"/>
      <c r="P52" s="174"/>
      <c r="Q52" s="174"/>
      <c r="R52" s="174"/>
    </row>
    <row r="53" spans="1:18" ht="30.75" customHeight="1" x14ac:dyDescent="0.3">
      <c r="A53" s="27"/>
      <c r="B53" s="173" t="str">
        <f t="shared" si="2"/>
        <v>Oct</v>
      </c>
      <c r="C53" s="173"/>
      <c r="D53" s="173"/>
      <c r="E53" s="173"/>
      <c r="F53" s="74">
        <f t="shared" si="3"/>
        <v>1</v>
      </c>
      <c r="G53" s="74" t="str">
        <f t="shared" si="4"/>
        <v/>
      </c>
      <c r="H53" s="174"/>
      <c r="I53" s="174"/>
      <c r="J53" s="174"/>
      <c r="K53" s="174"/>
      <c r="L53" s="174"/>
      <c r="M53" s="174"/>
      <c r="N53" s="174"/>
      <c r="O53" s="174"/>
      <c r="P53" s="174"/>
      <c r="Q53" s="174"/>
      <c r="R53" s="174"/>
    </row>
    <row r="54" spans="1:18" ht="30.75" customHeight="1" x14ac:dyDescent="0.3">
      <c r="A54" s="27"/>
      <c r="B54" s="173" t="str">
        <f t="shared" si="2"/>
        <v>Nov</v>
      </c>
      <c r="C54" s="173"/>
      <c r="D54" s="173"/>
      <c r="E54" s="173"/>
      <c r="F54" s="74">
        <f t="shared" si="3"/>
        <v>1</v>
      </c>
      <c r="G54" s="74" t="str">
        <f t="shared" si="4"/>
        <v/>
      </c>
      <c r="H54" s="174"/>
      <c r="I54" s="174"/>
      <c r="J54" s="174"/>
      <c r="K54" s="174"/>
      <c r="L54" s="174"/>
      <c r="M54" s="174"/>
      <c r="N54" s="174"/>
      <c r="O54" s="174"/>
      <c r="P54" s="174"/>
      <c r="Q54" s="174"/>
      <c r="R54" s="174"/>
    </row>
    <row r="55" spans="1:18" ht="30.75" customHeight="1" x14ac:dyDescent="0.3">
      <c r="A55" s="27"/>
      <c r="B55" s="173" t="str">
        <f t="shared" si="2"/>
        <v>Dic</v>
      </c>
      <c r="C55" s="173"/>
      <c r="D55" s="173"/>
      <c r="E55" s="173"/>
      <c r="F55" s="74">
        <f t="shared" si="3"/>
        <v>1</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9vfSshFGdKboUeJCjdYd6i3HYDpUAvkdVfz/N8h70iNzDnvshrNejr8y0VlfbH060k5qkJMZzskbiZsdj0es3Q==" saltValue="SR9uRjAh/lPmu0kgMePM9g=="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3" priority="1" operator="lessThan">
      <formula>$F44</formula>
    </cfRule>
    <cfRule type="cellIs" dxfId="12" priority="2" operator="greaterThanOrEqual">
      <formula>$F44</formula>
    </cfRule>
  </conditionalFormatting>
  <dataValidations disablePrompts="1" count="19">
    <dataValidation allowBlank="1" showInputMessage="1" showErrorMessage="1" promptTitle="PROCESO" prompt="Identifica el nombre del proceso al cual pertenece el indicador." sqref="B3" xr:uid="{00000000-0002-0000-0400-000000000000}"/>
    <dataValidation allowBlank="1" showInputMessage="1" showErrorMessage="1" promptTitle="PRODUCTO/SERVICIO" prompt="Identifica el nombre del producto o servicio." sqref="B4" xr:uid="{00000000-0002-0000-04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400-000002000000}"/>
    <dataValidation allowBlank="1" showInputMessage="1" showErrorMessage="1" promptTitle="PROCESO" prompt="Identifica el responsable del proceso." sqref="F5" xr:uid="{00000000-0002-0000-04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400-000004000000}"/>
    <dataValidation allowBlank="1" showInputMessage="1" showErrorMessage="1" promptTitle="NOMBRE DEL INDICADOR" prompt="Nombre que identifica al indicador." sqref="B6:B7 C7:D7" xr:uid="{00000000-0002-0000-0400-000005000000}"/>
    <dataValidation allowBlank="1" showInputMessage="1" showErrorMessage="1" promptTitle="UNIDAD DE MEDIDA" prompt="Magnitud referencia para la medición. Ejemplo: Porcentaje, Número de asesorías." sqref="F8" xr:uid="{00000000-0002-0000-0400-000006000000}"/>
    <dataValidation allowBlank="1" showInputMessage="1" showErrorMessage="1" promptTitle="NOMBRE VARIABLE" prompt="Nombre de las variables a utilizar, puede ser una sola_x000a_variable o dos dependiendo del indicador" sqref="G8" xr:uid="{00000000-0002-0000-0400-000007000000}"/>
    <dataValidation allowBlank="1" showInputMessage="1" showErrorMessage="1" promptTitle="EXPLICACION DE LA VARIABLE" prompt="Opcional si la variable requiere explicación o idefinición_x000a_" sqref="J8" xr:uid="{00000000-0002-0000-04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400-000009000000}"/>
    <dataValidation allowBlank="1" showInputMessage="1" showErrorMessage="1" promptTitle="TIPO INDICADOR" prompt="Selecciona el tipo de indicador (eficiencia, eficacia, Efectividad)." sqref="B8:C9" xr:uid="{00000000-0002-0000-0400-00000A000000}"/>
    <dataValidation allowBlank="1" showInputMessage="1" showErrorMessage="1" promptTitle="VARIABLES" prompt="Coloque las variables definidas en la sección formula del indicador" sqref="B17" xr:uid="{00000000-0002-0000-0400-00000B000000}"/>
    <dataValidation allowBlank="1" showInputMessage="1" showErrorMessage="1" promptTitle="REGISTRO DE RESULTADOS" prompt="Evidencia los datos de las variables y el resultado del_x000a_indicador de acuerdo con la periodicidad." sqref="B16" xr:uid="{00000000-0002-0000-0400-00000C000000}"/>
    <dataValidation allowBlank="1" showInputMessage="1" showErrorMessage="1" promptTitle="META" prompt="Es el valor que se espera alcance el indicador." sqref="Q8" xr:uid="{00000000-0002-0000-0400-00000D000000}"/>
    <dataValidation allowBlank="1" showInputMessage="1" showErrorMessage="1" promptTitle="PERIODICIDAD" prompt="Selecciona el periodo de tiempo en que se esta midiendo el indicador. Indique el período de tiempo en el cual va a medir." sqref="B13:C13" xr:uid="{00000000-0002-0000-0400-00000E000000}"/>
    <dataValidation allowBlank="1" showInputMessage="1" showErrorMessage="1" promptTitle="LINEA BASE" prompt="Es el valor obtenido en el período inmediatamente anterior. En el caso_x000a_de que no exista se colocará no aplica." sqref="T8" xr:uid="{00000000-0002-0000-0400-00000F000000}"/>
    <dataValidation allowBlank="1" showInputMessage="1" showErrorMessage="1" promptTitle="FORMULA DEL INDICADOR" prompt="Fórmula matemática utilizada para el cálculo del indicador._x000a_" sqref="D8" xr:uid="{00000000-0002-0000-04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400-000011000000}"/>
    <dataValidation type="list" allowBlank="1" showInputMessage="1" showErrorMessage="1" sqref="F9:F10" xr:uid="{00000000-0002-0000-04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4689"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4690"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4691"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4692"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4693"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4694"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4695"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4696"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4697"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4698"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4699"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4700"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4701" r:id="rId17" name="Group Box 13">
              <controlPr defaultSize="0" autoFill="0" autoPict="0">
                <anchor moveWithCells="1">
                  <from>
                    <xdr:col>1</xdr:col>
                    <xdr:colOff>45720</xdr:colOff>
                    <xdr:row>6</xdr:row>
                    <xdr:rowOff>144780</xdr:rowOff>
                  </from>
                  <to>
                    <xdr:col>2</xdr:col>
                    <xdr:colOff>556260</xdr:colOff>
                    <xdr:row>9</xdr:row>
                    <xdr:rowOff>152400</xdr:rowOff>
                  </to>
                </anchor>
              </controlPr>
            </control>
          </mc:Choice>
        </mc:AlternateContent>
        <mc:AlternateContent xmlns:mc="http://schemas.openxmlformats.org/markup-compatibility/2006">
          <mc:Choice Requires="x14">
            <control shapeId="114702"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4703"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4704"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4705"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4706"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4707"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4708"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4709"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4710"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tabColor rgb="FFC00000"/>
  </sheetPr>
  <dimension ref="A1:AN68"/>
  <sheetViews>
    <sheetView view="pageLayout" topLeftCell="A46" zoomScale="78" zoomScaleNormal="73" zoomScalePageLayoutView="78" workbookViewId="0">
      <selection activeCell="V18" sqref="V18"/>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12.109375" style="19" customWidth="1"/>
    <col min="10" max="10" width="11.33203125" style="19" customWidth="1"/>
    <col min="11" max="11" width="12.77734375" style="19" customWidth="1"/>
    <col min="12" max="12" width="10.88671875" style="19" customWidth="1"/>
    <col min="13"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19" width="1.44140625" style="18" customWidth="1"/>
    <col min="20" max="20" width="6" style="18" customWidth="1"/>
    <col min="21" max="22" width="6" style="102" customWidth="1"/>
    <col min="23" max="23" width="6" style="18" customWidth="1"/>
    <col min="24" max="25" width="6" style="100" customWidth="1"/>
    <col min="26"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101</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100</v>
      </c>
      <c r="O5" s="185"/>
      <c r="P5" s="185"/>
      <c r="Q5" s="185"/>
      <c r="R5" s="186"/>
    </row>
    <row r="6" spans="1:40" ht="16.5" customHeight="1" x14ac:dyDescent="0.3">
      <c r="A6" s="20"/>
      <c r="B6" s="180" t="s">
        <v>4</v>
      </c>
      <c r="C6" s="181"/>
      <c r="D6" s="181"/>
      <c r="E6" s="182"/>
      <c r="F6" s="183" t="s">
        <v>110</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32.25" customHeight="1" x14ac:dyDescent="0.3">
      <c r="A9" s="20"/>
      <c r="B9" s="13"/>
      <c r="C9" s="68"/>
      <c r="D9" s="199" t="s">
        <v>102</v>
      </c>
      <c r="E9" s="200"/>
      <c r="F9" s="203" t="s">
        <v>115</v>
      </c>
      <c r="G9" s="205" t="s">
        <v>103</v>
      </c>
      <c r="H9" s="205"/>
      <c r="I9" s="205"/>
      <c r="J9" s="206"/>
      <c r="K9" s="207"/>
      <c r="L9" s="208"/>
      <c r="M9" s="205" t="s">
        <v>104</v>
      </c>
      <c r="N9" s="205"/>
      <c r="O9" s="205"/>
      <c r="P9" s="205"/>
      <c r="Q9" s="241">
        <v>0</v>
      </c>
      <c r="R9" s="242"/>
    </row>
    <row r="10" spans="1:40" ht="26.25" customHeight="1" x14ac:dyDescent="0.3">
      <c r="A10" s="31" t="str">
        <f>IF(A8=1,"Eficiencia",IF(A8=2,"Eficacia",IF(A8=3,"Efectividad","")))</f>
        <v>Eficacia</v>
      </c>
      <c r="B10" s="28"/>
      <c r="C10" s="29"/>
      <c r="D10" s="201"/>
      <c r="E10" s="202"/>
      <c r="F10" s="204"/>
      <c r="G10" s="226" t="s">
        <v>126</v>
      </c>
      <c r="H10" s="226"/>
      <c r="I10" s="226"/>
      <c r="J10" s="226"/>
      <c r="K10" s="226"/>
      <c r="L10" s="226"/>
      <c r="M10" s="205" t="s">
        <v>73</v>
      </c>
      <c r="N10" s="205"/>
      <c r="O10" s="205"/>
      <c r="P10" s="205"/>
      <c r="Q10" s="243"/>
      <c r="R10" s="244"/>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1</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Mensual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103"/>
      <c r="V14" s="103"/>
      <c r="W14" s="36"/>
      <c r="X14" s="101"/>
      <c r="Y14" s="101"/>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71">
        <v>2016</v>
      </c>
      <c r="F15" s="71">
        <v>2017</v>
      </c>
      <c r="G15" s="71">
        <v>2018</v>
      </c>
      <c r="H15" s="71">
        <v>2019</v>
      </c>
      <c r="I15" s="58" t="b">
        <v>0</v>
      </c>
      <c r="J15" s="59" t="b">
        <v>1</v>
      </c>
      <c r="K15" s="38"/>
      <c r="L15" s="25"/>
      <c r="M15" s="25"/>
      <c r="N15" s="25"/>
      <c r="O15" s="25"/>
      <c r="P15" s="25"/>
      <c r="Q15" s="25"/>
      <c r="R15" s="26"/>
      <c r="S15" s="18">
        <f>IF(S14="AMBOS",0,IF(AND(S14="DIFERENTES",S13=1),1,-1))</f>
        <v>-1</v>
      </c>
      <c r="T15" s="39"/>
      <c r="U15" s="94"/>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94"/>
    </row>
    <row r="17" spans="1:40" ht="33.75" customHeight="1" x14ac:dyDescent="0.3">
      <c r="A17" s="20"/>
      <c r="B17" s="227" t="s">
        <v>31</v>
      </c>
      <c r="C17" s="228"/>
      <c r="D17" s="228"/>
      <c r="E17" s="228"/>
      <c r="F17" s="229"/>
      <c r="G17" s="51" t="str">
        <f>IF(A13=1,"Ene","-")</f>
        <v>Ene</v>
      </c>
      <c r="H17" s="51" t="str">
        <f>IF(A13=1,"Feb",IF(A13=2,"Bimestre 1","-"))</f>
        <v>Feb</v>
      </c>
      <c r="I17" s="51" t="str">
        <f>IF(A13=1,"Mar",IF(A13=3,"1er Trimestre",IF(A13=6,E15,"-")))</f>
        <v>Mar</v>
      </c>
      <c r="J17" s="52" t="str">
        <f>IF(A13=1,"Abr",IF(A13=2,"Bimestre 2",IF(A13=4,"1er Cuatrimestre","-")))</f>
        <v>Abr</v>
      </c>
      <c r="K17" s="52" t="str">
        <f>IF(A13=1,"May","-")</f>
        <v>May</v>
      </c>
      <c r="L17" s="53" t="str">
        <f>IF(A13=1,"Jun",IF(A13=2,"Bimestre 3",IF(A13=3,"2do Trimestre",IF(A13=5,"1er Semestre",IF(A13=6,F15,"-")))))</f>
        <v>Jun</v>
      </c>
      <c r="M17" s="53" t="str">
        <f>IF(A13=1,"Jul","-")</f>
        <v>Jul</v>
      </c>
      <c r="N17" s="53" t="str">
        <f>IF(A13=1,"Ago",IF(A13=2,"Bimestre 4",IF(A13=4,"2do Cuatrimestre","-")))</f>
        <v>Ago</v>
      </c>
      <c r="O17" s="54" t="str">
        <f>IF(A13=1,"Sep",IF(A13=3,"3er Trimestre",IF(A13=6,G15,"-")))</f>
        <v>Sep</v>
      </c>
      <c r="P17" s="53" t="str">
        <f>IF(A13=1,"Oct",IF(A13=2,"Bimestre 5","-"))</f>
        <v>Oct</v>
      </c>
      <c r="Q17" s="53" t="str">
        <f>IF(A13=1,"Nov","-")</f>
        <v>Nov</v>
      </c>
      <c r="R17" s="55" t="str">
        <f>IF(A13=1,"Dic",IF(A13=2,"Bimestre 6",IF(A13=3,"4to Trimestre",IF(A13=4,"3er Cuatrimestre",IF(A13=5,"2do Semestre",IF(A13=6,H15,"-"))))))</f>
        <v>Dic</v>
      </c>
      <c r="T17" s="39" t="str">
        <f>IF($A$13=1,G17,IF($A$13=2,H17,IF($A$13=3,I17,IF($A$13=4,J17,IF($A$13=5,L17,IF($A$13=6,I17,"Error"))))))</f>
        <v>Ene</v>
      </c>
      <c r="U17" s="92">
        <f>(IF($A$13=1,G20,IF($A$13=2,H20,IF($A$13=3,I20,IF($A$13=4,J20,IF($A$13=5,L20,IF($A$13=6,I20,"Error")))))))</f>
        <v>0</v>
      </c>
      <c r="V17" s="93">
        <f>(IF($A$13=1,G21,IF($A$13=2,H21,IF($A$13=3,I21,IF($A$13=4,J21,IF($A$13=5,L21,IF($A$13=6,I21,"Error")))))))</f>
        <v>0</v>
      </c>
    </row>
    <row r="18" spans="1:40" ht="29.25" customHeight="1" x14ac:dyDescent="0.3">
      <c r="A18" s="20"/>
      <c r="B18" s="169" t="str">
        <f>IF(G9="","",G9)</f>
        <v>Número de ataques identificados</v>
      </c>
      <c r="C18" s="170"/>
      <c r="D18" s="170"/>
      <c r="E18" s="170"/>
      <c r="F18" s="170"/>
      <c r="G18" s="105">
        <f>151772+237082</f>
        <v>388854</v>
      </c>
      <c r="H18" s="105">
        <f>9921+63340</f>
        <v>73261</v>
      </c>
      <c r="I18" s="105">
        <f>5038506270+225000000</f>
        <v>5263506270</v>
      </c>
      <c r="J18" s="84">
        <f>6824983211+115333333</f>
        <v>6940316544</v>
      </c>
      <c r="K18" s="84">
        <f>1212846661+88233333</f>
        <v>1301079994</v>
      </c>
      <c r="L18" s="84">
        <f>2779642110+23333333</f>
        <v>2802975443</v>
      </c>
      <c r="M18" s="84">
        <v>420130</v>
      </c>
      <c r="N18" s="84">
        <v>528615</v>
      </c>
      <c r="O18" s="84">
        <v>604378</v>
      </c>
      <c r="P18" s="84"/>
      <c r="Q18" s="84"/>
      <c r="R18" s="106"/>
      <c r="T18" s="39" t="str">
        <f>IF($A$13=1,H17,IF($A$13=2,J17,IF($A$13=3,L17,IF($A$13=4,N17,IF($A$13=5,R17,IF($A$13=6,L17,"Error"))))))</f>
        <v>Feb</v>
      </c>
      <c r="U18" s="92">
        <f>IF($A$13=1,H$20,IF($A$13=2,J20,IF($A$13=3,L20,IF($A$13=4,N20,IF($A$13=5,R20,IF($A$13=6,L20,"Error"))))))</f>
        <v>0</v>
      </c>
      <c r="V18" s="93">
        <f>IF($A$13=1,H$21,IF($A$13=2,J21,IF($A$13=3,L21,IF($A$13=4,N21,IF($A$13=5,R21,IF($A$13=6,L21,"Error"))))))</f>
        <v>0</v>
      </c>
      <c r="W18" s="18" t="str">
        <f>IF(U18="","",IF(U18&gt;=U17,"A","D"))</f>
        <v>A</v>
      </c>
    </row>
    <row r="19" spans="1:40" ht="19.5" customHeight="1" x14ac:dyDescent="0.3">
      <c r="A19" s="20"/>
      <c r="B19" s="169" t="str">
        <f>IF(G10="","",G10)</f>
        <v>Número de ataques materializados</v>
      </c>
      <c r="C19" s="170"/>
      <c r="D19" s="170"/>
      <c r="E19" s="170"/>
      <c r="F19" s="170"/>
      <c r="G19" s="105">
        <v>0</v>
      </c>
      <c r="H19" s="105">
        <v>0</v>
      </c>
      <c r="I19" s="105">
        <v>0</v>
      </c>
      <c r="J19" s="84">
        <v>0</v>
      </c>
      <c r="K19" s="84">
        <v>0</v>
      </c>
      <c r="L19" s="84">
        <v>0</v>
      </c>
      <c r="M19" s="84">
        <v>0</v>
      </c>
      <c r="N19" s="84">
        <v>0</v>
      </c>
      <c r="O19" s="84">
        <v>0</v>
      </c>
      <c r="P19" s="84"/>
      <c r="Q19" s="84"/>
      <c r="R19" s="106"/>
      <c r="T19" s="39" t="str">
        <f>IF($A$13=1,I17,IF($A$13=2,L17,IF($A$13=3,O17,IF($A$13=4,R17,IF($A$13=5,"",IF($A$13=6,O17,"Error"))))))</f>
        <v>Mar</v>
      </c>
      <c r="U19" s="92">
        <f>IF($A$13=1,I$20,IF($A$13=2,L20,IF($A$13=3,O20,IF($A$13=4,R20,IF($A$13=5,"",IF($A$13=6,O20,"Error"))))))</f>
        <v>0</v>
      </c>
      <c r="V19" s="93">
        <f>IF($A$13=1,I$21,IF($A$13=2,L21,IF($A$13=3,O21,IF($A$13=4,R21,IF($A$13=5,"",IF($A$13=6,O21,"Error"))))))</f>
        <v>0</v>
      </c>
      <c r="W19" s="18" t="str">
        <f t="shared" ref="W19:W28" si="0">IF(U19="","",IF(U19&gt;=U18,"A","D"))</f>
        <v>A</v>
      </c>
    </row>
    <row r="20" spans="1:40" ht="15.75" customHeight="1" x14ac:dyDescent="0.3">
      <c r="A20" s="20"/>
      <c r="B20" s="171" t="s">
        <v>37</v>
      </c>
      <c r="C20" s="172"/>
      <c r="D20" s="172"/>
      <c r="E20" s="172"/>
      <c r="F20" s="172"/>
      <c r="G20" s="88">
        <f>IF(G19="","",IF($F$9="Cantidad",G19,IF(G19=0,0,G18/G19)))</f>
        <v>0</v>
      </c>
      <c r="H20" s="88">
        <f t="shared" ref="H20:R20" si="1">IF(H19="","",IF($F$9="Cantidad",H19,IF(H19=0,0,H18/H19)))</f>
        <v>0</v>
      </c>
      <c r="I20" s="88">
        <f t="shared" si="1"/>
        <v>0</v>
      </c>
      <c r="J20" s="88">
        <f t="shared" si="1"/>
        <v>0</v>
      </c>
      <c r="K20" s="88">
        <f t="shared" si="1"/>
        <v>0</v>
      </c>
      <c r="L20" s="88">
        <f t="shared" si="1"/>
        <v>0</v>
      </c>
      <c r="M20" s="88">
        <f t="shared" si="1"/>
        <v>0</v>
      </c>
      <c r="N20" s="88">
        <f t="shared" si="1"/>
        <v>0</v>
      </c>
      <c r="O20" s="88">
        <f t="shared" si="1"/>
        <v>0</v>
      </c>
      <c r="P20" s="88" t="str">
        <f t="shared" si="1"/>
        <v/>
      </c>
      <c r="Q20" s="88" t="str">
        <f t="shared" si="1"/>
        <v/>
      </c>
      <c r="R20" s="88" t="str">
        <f t="shared" si="1"/>
        <v/>
      </c>
      <c r="T20" s="39" t="str">
        <f>IF($A$13=1,J$17,IF($A$13=2,N17,IF($A$13=3,R17,IF($A$13=4,"",IF($A$13=5,"",IF($A$13=6,R17,"Error"))))))</f>
        <v>Abr</v>
      </c>
      <c r="U20" s="92">
        <f>IF($A$13=1,J$20,IF($A$13=2,N20,IF($A$13=3,R20,IF($A$13=4,"",IF($A$13=5,"",IF($A$13=6,R20,"Error"))))))</f>
        <v>0</v>
      </c>
      <c r="V20" s="93">
        <f>IF($A$13=1,J$21,IF($A$13=2,N21,IF($A$13=3,R21,IF($A$13=4,"",IF($A$13=5,"",IF($A$13=6,R21,"Error"))))))</f>
        <v>0</v>
      </c>
      <c r="W20" s="18" t="str">
        <f t="shared" si="0"/>
        <v>A</v>
      </c>
    </row>
    <row r="21" spans="1:40" ht="15.75" customHeight="1" x14ac:dyDescent="0.3">
      <c r="A21" s="20"/>
      <c r="B21" s="180" t="s">
        <v>38</v>
      </c>
      <c r="C21" s="181"/>
      <c r="D21" s="181"/>
      <c r="E21" s="181"/>
      <c r="F21" s="182"/>
      <c r="G21" s="85">
        <f>$Q$9</f>
        <v>0</v>
      </c>
      <c r="H21" s="85">
        <f t="shared" ref="H21:R21" si="2">$Q$9</f>
        <v>0</v>
      </c>
      <c r="I21" s="85">
        <f t="shared" si="2"/>
        <v>0</v>
      </c>
      <c r="J21" s="85">
        <f t="shared" si="2"/>
        <v>0</v>
      </c>
      <c r="K21" s="85">
        <f t="shared" si="2"/>
        <v>0</v>
      </c>
      <c r="L21" s="85">
        <f t="shared" si="2"/>
        <v>0</v>
      </c>
      <c r="M21" s="85">
        <f t="shared" si="2"/>
        <v>0</v>
      </c>
      <c r="N21" s="85">
        <f t="shared" si="2"/>
        <v>0</v>
      </c>
      <c r="O21" s="85">
        <f t="shared" si="2"/>
        <v>0</v>
      </c>
      <c r="P21" s="85">
        <f t="shared" si="2"/>
        <v>0</v>
      </c>
      <c r="Q21" s="85">
        <f t="shared" si="2"/>
        <v>0</v>
      </c>
      <c r="R21" s="85">
        <f t="shared" si="2"/>
        <v>0</v>
      </c>
      <c r="T21" s="39" t="str">
        <f>IF($A$13=1,K$17,IF($A$13=2,P17,IF($A$13=3,"",IF($A$13=4,"",IF($A$13=5,"",IF($A$13=6,"","Error"))))))</f>
        <v>May</v>
      </c>
      <c r="U21" s="92">
        <f>IF($A$13=1,K$20,IF($A$13=2,P20,IF($A$13=3,"",IF($A$13=4,"",IF($A$13=5,"",IF($A$13=6,"","Error"))))))</f>
        <v>0</v>
      </c>
      <c r="V21" s="93">
        <f>IF($A$13=1,K$21,IF($A$13=2,P21,IF($A$13=3,"",IF($A$13=4,"",IF($A$13=5,"",IF($A$13=6,"","Error"))))))</f>
        <v>0</v>
      </c>
      <c r="W21" s="18" t="str">
        <f t="shared" si="0"/>
        <v>A</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Jun</v>
      </c>
      <c r="U22" s="92">
        <f>IF($A$13=1,L$20,IF($A$13=2,R20,IF($A$13=3,"",IF($A$13=4,"",IF($A$13=5,"",IF($A$13=6,"","Error"))))))</f>
        <v>0</v>
      </c>
      <c r="V22" s="93">
        <f>IF($A$13=1,L$21,IF($A$13=2,R21,IF($A$13=3,"",IF($A$13=4,"",IF($A$13=5,"",IF($A$13=6,"","Error"))))))</f>
        <v>0</v>
      </c>
      <c r="W22" s="18" t="str">
        <f t="shared" si="0"/>
        <v>A</v>
      </c>
      <c r="X22" s="100"/>
      <c r="Y22" s="100"/>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REVISAR TENDENCIA DESCENDENTE</v>
      </c>
      <c r="C23" s="214"/>
      <c r="D23" s="214"/>
      <c r="E23" s="214"/>
      <c r="F23" s="214"/>
      <c r="G23" s="214"/>
      <c r="H23" s="214"/>
      <c r="I23" s="214"/>
      <c r="J23" s="214"/>
      <c r="K23" s="214"/>
      <c r="L23" s="214"/>
      <c r="M23" s="214"/>
      <c r="N23" s="214"/>
      <c r="O23" s="214"/>
      <c r="P23" s="214"/>
      <c r="Q23" s="214"/>
      <c r="R23" s="215"/>
      <c r="T23" s="39" t="str">
        <f>IF($A$13=1,M$17,IF($A$13=2,"",IF($A$13=3,"",IF($A$13=4,"",IF($A$13=5,"",IF($A$13=6,"","Error"))))))</f>
        <v>Jul</v>
      </c>
      <c r="U23" s="92">
        <f>IF($A$13=1,M$20,IF($A$13=2,"",IF($A$13=3,"",IF($A$13=4,"",IF($A$13=5,"",IF($A$13=6,"","Error"))))))</f>
        <v>0</v>
      </c>
      <c r="V23" s="93">
        <f>IF($A$13=1,M$21,IF($A$13=2,"",IF($A$13=3,"",IF($A$13=4,"",IF($A$13=5,"",IF($A$13=6,"","Error"))))))</f>
        <v>0</v>
      </c>
      <c r="W23" s="18" t="str">
        <f t="shared" si="0"/>
        <v>A</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Ago</v>
      </c>
      <c r="U24" s="92">
        <f>IF($A$13=1,N$20,IF($A$13=2,"",IF($A$13=3,"",IF($A$13=4,"",IF($A$13=5,"",IF($A$13=6,"","Error"))))))</f>
        <v>0</v>
      </c>
      <c r="V24" s="93">
        <f>IF($A$13=1,N$21,IF($A$13=2,"",IF($A$13=3,"",IF($A$13=4,"",IF($A$13=5,"",IF($A$13=6,"","Error"))))))</f>
        <v>0</v>
      </c>
      <c r="W24" s="18" t="str">
        <f t="shared" si="0"/>
        <v>A</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Sep</v>
      </c>
      <c r="U25" s="92">
        <f>IF($A$13=1,O$20,IF($A$13=2,"",IF($A$13=3,"",IF($A$13=4,"",IF($A$13=5,"",IF($A$13=6,"","Error"))))))</f>
        <v>0</v>
      </c>
      <c r="V25" s="93">
        <f>IF($A$13=1,O$21,IF($A$13=2,"",IF($A$13=3,"",IF($A$13=4,"",IF($A$13=5,"",IF($A$13=6,"","Error"))))))</f>
        <v>0</v>
      </c>
      <c r="W25" s="18" t="str">
        <f t="shared" si="0"/>
        <v>A</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Oct</v>
      </c>
      <c r="U26" s="92" t="str">
        <f>IF($A$13=1,P$20,IF($A$13=2,"",IF($A$13=3,"",IF($A$13=4,"",IF($A$13=5,"",IF($A$13=6,"","Error"))))))</f>
        <v/>
      </c>
      <c r="V26" s="93">
        <f>IF($A$13=1,P$21,IF($A$13=2,"",IF($A$13=3,"",IF($A$13=4,"",IF($A$13=5,"",IF($A$13=6,"","Error"))))))</f>
        <v>0</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Nov</v>
      </c>
      <c r="U27" s="92" t="str">
        <f>IF($A$13=1,Q$20,IF($A$13=2,"",IF($A$13=3,"",IF($A$13=4,"",IF($A$13=5,"",IF($A$13=6,"","Error"))))))</f>
        <v/>
      </c>
      <c r="V27" s="93">
        <f>IF($A$13=1,Q$21,IF($A$13=2,"",IF($A$13=3,"",IF($A$13=4,"",IF($A$13=5,"",IF($A$13=6,"","Error"))))))</f>
        <v>0</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Dic</v>
      </c>
      <c r="U28" s="92" t="str">
        <f>IF($A$13=1,R$20,IF($A$13=2,"",IF($A$13=3,"",IF($A$13=4,"",IF($A$13=5,"",IF($A$13=6,"","Error"))))))</f>
        <v/>
      </c>
      <c r="V28" s="93">
        <f>IF($A$13=1,R$21,IF($A$13=2,"",IF($A$13=3,"",IF($A$13=4,"",IF($A$13=5,"",IF($A$13=6,"","Error"))))))</f>
        <v>0</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94"/>
      <c r="V29" s="95">
        <f>IF(U28&lt;&gt;"",U28,IF(U27&lt;&gt;"",U27,IF(U26&lt;&gt;"",U26,IF(U25&lt;&gt;"",U25,IF(U24&lt;&gt;"",U24,IF(U23&lt;&gt;"",U23,IF(U22&lt;&gt;"",U22,IF(U21&lt;&gt;"",U21,IF(U20&lt;&gt;"",U20,IF(U19&lt;&gt;"",U19,IF(U18&lt;&gt;"",U18,IF(U17&lt;&gt;"",U17,""))))))))))))</f>
        <v>0</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8</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9" customHeight="1" x14ac:dyDescent="0.3">
      <c r="A44" s="27"/>
      <c r="B44" s="173" t="str">
        <f>T17</f>
        <v>Ene</v>
      </c>
      <c r="C44" s="173"/>
      <c r="D44" s="173"/>
      <c r="E44" s="173"/>
      <c r="F44" s="104">
        <f>V17</f>
        <v>0</v>
      </c>
      <c r="G44" s="104">
        <f>U17</f>
        <v>0</v>
      </c>
      <c r="H44" s="174"/>
      <c r="I44" s="174"/>
      <c r="J44" s="174"/>
      <c r="K44" s="174"/>
      <c r="L44" s="174"/>
      <c r="M44" s="174"/>
      <c r="N44" s="174"/>
      <c r="O44" s="174"/>
      <c r="P44" s="174"/>
      <c r="Q44" s="174"/>
      <c r="R44" s="174"/>
    </row>
    <row r="45" spans="1:18" ht="30.75" customHeight="1" x14ac:dyDescent="0.3">
      <c r="A45" s="27"/>
      <c r="B45" s="173" t="str">
        <f t="shared" ref="B45:B55" si="3">T18</f>
        <v>Feb</v>
      </c>
      <c r="C45" s="173"/>
      <c r="D45" s="173"/>
      <c r="E45" s="173"/>
      <c r="F45" s="104">
        <f t="shared" ref="F45:F55" si="4">V18</f>
        <v>0</v>
      </c>
      <c r="G45" s="104">
        <f t="shared" ref="G45:G55" si="5">U18</f>
        <v>0</v>
      </c>
      <c r="H45" s="174"/>
      <c r="I45" s="174"/>
      <c r="J45" s="174"/>
      <c r="K45" s="174"/>
      <c r="L45" s="174"/>
      <c r="M45" s="174"/>
      <c r="N45" s="174"/>
      <c r="O45" s="174"/>
      <c r="P45" s="174"/>
      <c r="Q45" s="174"/>
      <c r="R45" s="174"/>
    </row>
    <row r="46" spans="1:18" ht="30.75" customHeight="1" x14ac:dyDescent="0.3">
      <c r="A46" s="27"/>
      <c r="B46" s="173" t="str">
        <f t="shared" si="3"/>
        <v>Mar</v>
      </c>
      <c r="C46" s="173"/>
      <c r="D46" s="173"/>
      <c r="E46" s="173"/>
      <c r="F46" s="104">
        <f t="shared" si="4"/>
        <v>0</v>
      </c>
      <c r="G46" s="104">
        <f t="shared" si="5"/>
        <v>0</v>
      </c>
      <c r="H46" s="174"/>
      <c r="I46" s="174"/>
      <c r="J46" s="174"/>
      <c r="K46" s="174"/>
      <c r="L46" s="174"/>
      <c r="M46" s="174"/>
      <c r="N46" s="174"/>
      <c r="O46" s="174"/>
      <c r="P46" s="174"/>
      <c r="Q46" s="174"/>
      <c r="R46" s="174"/>
    </row>
    <row r="47" spans="1:18" ht="30.75" customHeight="1" x14ac:dyDescent="0.3">
      <c r="A47" s="27"/>
      <c r="B47" s="173" t="str">
        <f t="shared" si="3"/>
        <v>Abr</v>
      </c>
      <c r="C47" s="173"/>
      <c r="D47" s="173"/>
      <c r="E47" s="173"/>
      <c r="F47" s="104">
        <f t="shared" si="4"/>
        <v>0</v>
      </c>
      <c r="G47" s="104">
        <f t="shared" si="5"/>
        <v>0</v>
      </c>
      <c r="H47" s="174"/>
      <c r="I47" s="174"/>
      <c r="J47" s="174"/>
      <c r="K47" s="174"/>
      <c r="L47" s="174"/>
      <c r="M47" s="174"/>
      <c r="N47" s="174"/>
      <c r="O47" s="174"/>
      <c r="P47" s="174"/>
      <c r="Q47" s="174"/>
      <c r="R47" s="174"/>
    </row>
    <row r="48" spans="1:18" ht="30.75" customHeight="1" x14ac:dyDescent="0.3">
      <c r="A48" s="27"/>
      <c r="B48" s="173" t="str">
        <f t="shared" si="3"/>
        <v>May</v>
      </c>
      <c r="C48" s="173"/>
      <c r="D48" s="173"/>
      <c r="E48" s="173"/>
      <c r="F48" s="104">
        <f t="shared" si="4"/>
        <v>0</v>
      </c>
      <c r="G48" s="104">
        <f t="shared" si="5"/>
        <v>0</v>
      </c>
      <c r="H48" s="174"/>
      <c r="I48" s="174"/>
      <c r="J48" s="174"/>
      <c r="K48" s="174"/>
      <c r="L48" s="174"/>
      <c r="M48" s="174"/>
      <c r="N48" s="174"/>
      <c r="O48" s="174"/>
      <c r="P48" s="174"/>
      <c r="Q48" s="174"/>
      <c r="R48" s="174"/>
    </row>
    <row r="49" spans="1:18" ht="30.75" customHeight="1" x14ac:dyDescent="0.3">
      <c r="A49" s="27"/>
      <c r="B49" s="173" t="str">
        <f t="shared" si="3"/>
        <v>Jun</v>
      </c>
      <c r="C49" s="173"/>
      <c r="D49" s="173"/>
      <c r="E49" s="173"/>
      <c r="F49" s="104">
        <f t="shared" si="4"/>
        <v>0</v>
      </c>
      <c r="G49" s="104">
        <f t="shared" si="5"/>
        <v>0</v>
      </c>
      <c r="H49" s="174"/>
      <c r="I49" s="174"/>
      <c r="J49" s="174"/>
      <c r="K49" s="174"/>
      <c r="L49" s="174"/>
      <c r="M49" s="174"/>
      <c r="N49" s="174"/>
      <c r="O49" s="174"/>
      <c r="P49" s="174"/>
      <c r="Q49" s="174"/>
      <c r="R49" s="174"/>
    </row>
    <row r="50" spans="1:18" ht="30.75" customHeight="1" x14ac:dyDescent="0.3">
      <c r="A50" s="27"/>
      <c r="B50" s="173" t="str">
        <f t="shared" si="3"/>
        <v>Jul</v>
      </c>
      <c r="C50" s="173"/>
      <c r="D50" s="173"/>
      <c r="E50" s="173"/>
      <c r="F50" s="104">
        <f t="shared" si="4"/>
        <v>0</v>
      </c>
      <c r="G50" s="104">
        <f t="shared" si="5"/>
        <v>0</v>
      </c>
      <c r="H50" s="174"/>
      <c r="I50" s="174"/>
      <c r="J50" s="174"/>
      <c r="K50" s="174"/>
      <c r="L50" s="174"/>
      <c r="M50" s="174"/>
      <c r="N50" s="174"/>
      <c r="O50" s="174"/>
      <c r="P50" s="174"/>
      <c r="Q50" s="174"/>
      <c r="R50" s="174"/>
    </row>
    <row r="51" spans="1:18" ht="30.75" customHeight="1" x14ac:dyDescent="0.3">
      <c r="A51" s="27"/>
      <c r="B51" s="173" t="str">
        <f t="shared" si="3"/>
        <v>Ago</v>
      </c>
      <c r="C51" s="173"/>
      <c r="D51" s="173"/>
      <c r="E51" s="173"/>
      <c r="F51" s="104">
        <f t="shared" si="4"/>
        <v>0</v>
      </c>
      <c r="G51" s="104">
        <f t="shared" si="5"/>
        <v>0</v>
      </c>
      <c r="H51" s="174"/>
      <c r="I51" s="174"/>
      <c r="J51" s="174"/>
      <c r="K51" s="174"/>
      <c r="L51" s="174"/>
      <c r="M51" s="174"/>
      <c r="N51" s="174"/>
      <c r="O51" s="174"/>
      <c r="P51" s="174"/>
      <c r="Q51" s="174"/>
      <c r="R51" s="174"/>
    </row>
    <row r="52" spans="1:18" ht="30.75" customHeight="1" x14ac:dyDescent="0.3">
      <c r="A52" s="27"/>
      <c r="B52" s="173" t="str">
        <f t="shared" si="3"/>
        <v>Sep</v>
      </c>
      <c r="C52" s="173"/>
      <c r="D52" s="173"/>
      <c r="E52" s="173"/>
      <c r="F52" s="104">
        <f t="shared" si="4"/>
        <v>0</v>
      </c>
      <c r="G52" s="104">
        <f t="shared" si="5"/>
        <v>0</v>
      </c>
      <c r="H52" s="174"/>
      <c r="I52" s="174"/>
      <c r="J52" s="174"/>
      <c r="K52" s="174"/>
      <c r="L52" s="174"/>
      <c r="M52" s="174"/>
      <c r="N52" s="174"/>
      <c r="O52" s="174"/>
      <c r="P52" s="174"/>
      <c r="Q52" s="174"/>
      <c r="R52" s="174"/>
    </row>
    <row r="53" spans="1:18" ht="30.75" customHeight="1" x14ac:dyDescent="0.3">
      <c r="A53" s="27"/>
      <c r="B53" s="173" t="str">
        <f t="shared" si="3"/>
        <v>Oct</v>
      </c>
      <c r="C53" s="173"/>
      <c r="D53" s="173"/>
      <c r="E53" s="173"/>
      <c r="F53" s="104">
        <f t="shared" si="4"/>
        <v>0</v>
      </c>
      <c r="G53" s="104" t="str">
        <f t="shared" si="5"/>
        <v/>
      </c>
      <c r="H53" s="174"/>
      <c r="I53" s="174"/>
      <c r="J53" s="174"/>
      <c r="K53" s="174"/>
      <c r="L53" s="174"/>
      <c r="M53" s="174"/>
      <c r="N53" s="174"/>
      <c r="O53" s="174"/>
      <c r="P53" s="174"/>
      <c r="Q53" s="174"/>
      <c r="R53" s="174"/>
    </row>
    <row r="54" spans="1:18" ht="30.75" customHeight="1" x14ac:dyDescent="0.3">
      <c r="A54" s="27"/>
      <c r="B54" s="173" t="str">
        <f t="shared" si="3"/>
        <v>Nov</v>
      </c>
      <c r="C54" s="173"/>
      <c r="D54" s="173"/>
      <c r="E54" s="173"/>
      <c r="F54" s="104">
        <f t="shared" si="4"/>
        <v>0</v>
      </c>
      <c r="G54" s="104" t="str">
        <f t="shared" si="5"/>
        <v/>
      </c>
      <c r="H54" s="174"/>
      <c r="I54" s="174"/>
      <c r="J54" s="174"/>
      <c r="K54" s="174"/>
      <c r="L54" s="174"/>
      <c r="M54" s="174"/>
      <c r="N54" s="174"/>
      <c r="O54" s="174"/>
      <c r="P54" s="174"/>
      <c r="Q54" s="174"/>
      <c r="R54" s="174"/>
    </row>
    <row r="55" spans="1:18" ht="30.75" customHeight="1" x14ac:dyDescent="0.3">
      <c r="A55" s="27"/>
      <c r="B55" s="173" t="str">
        <f t="shared" si="3"/>
        <v>Dic</v>
      </c>
      <c r="C55" s="173"/>
      <c r="D55" s="173"/>
      <c r="E55" s="173"/>
      <c r="F55" s="104">
        <f t="shared" si="4"/>
        <v>0</v>
      </c>
      <c r="G55" s="104" t="str">
        <f t="shared" si="5"/>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11" priority="1" operator="greaterThan">
      <formula>$F44</formula>
    </cfRule>
    <cfRule type="cellIs" dxfId="10" priority="2" operator="equal">
      <formula>$F44</formula>
    </cfRule>
  </conditionalFormatting>
  <dataValidations count="19">
    <dataValidation allowBlank="1" showInputMessage="1" showErrorMessage="1" promptTitle="PROCESO" prompt="Identifica el nombre del proceso al cual pertenece el indicador." sqref="B3" xr:uid="{00000000-0002-0000-0500-000000000000}"/>
    <dataValidation allowBlank="1" showInputMessage="1" showErrorMessage="1" promptTitle="PRODUCTO/SERVICIO" prompt="Identifica el nombre del producto o servicio." sqref="B4" xr:uid="{00000000-0002-0000-05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500-000002000000}"/>
    <dataValidation allowBlank="1" showInputMessage="1" showErrorMessage="1" promptTitle="PROCESO" prompt="Identifica el responsable del proceso." sqref="F5" xr:uid="{00000000-0002-0000-05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500-000004000000}"/>
    <dataValidation allowBlank="1" showInputMessage="1" showErrorMessage="1" promptTitle="NOMBRE DEL INDICADOR" prompt="Nombre que identifica al indicador." sqref="B6:B7 C7:D7" xr:uid="{00000000-0002-0000-0500-000005000000}"/>
    <dataValidation allowBlank="1" showInputMessage="1" showErrorMessage="1" promptTitle="UNIDAD DE MEDIDA" prompt="Magnitud referencia para la medición. Ejemplo: Porcentaje, Número de asesorías." sqref="F8" xr:uid="{00000000-0002-0000-0500-000006000000}"/>
    <dataValidation allowBlank="1" showInputMessage="1" showErrorMessage="1" promptTitle="NOMBRE VARIABLE" prompt="Nombre de las variables a utilizar, puede ser una sola_x000a_variable o dos dependiendo del indicador" sqref="G8" xr:uid="{00000000-0002-0000-0500-000007000000}"/>
    <dataValidation allowBlank="1" showInputMessage="1" showErrorMessage="1" promptTitle="EXPLICACION DE LA VARIABLE" prompt="Opcional si la variable requiere explicación o idefinición_x000a_" sqref="J8" xr:uid="{00000000-0002-0000-05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500-000009000000}"/>
    <dataValidation allowBlank="1" showInputMessage="1" showErrorMessage="1" promptTitle="TIPO INDICADOR" prompt="Selecciona el tipo de indicador (eficiencia, eficacia, Efectividad)." sqref="B8:C9" xr:uid="{00000000-0002-0000-0500-00000A000000}"/>
    <dataValidation allowBlank="1" showInputMessage="1" showErrorMessage="1" promptTitle="VARIABLES" prompt="Coloque las variables definidas en la sección formula del indicador" sqref="B17" xr:uid="{00000000-0002-0000-0500-00000B000000}"/>
    <dataValidation allowBlank="1" showInputMessage="1" showErrorMessage="1" promptTitle="REGISTRO DE RESULTADOS" prompt="Evidencia los datos de las variables y el resultado del_x000a_indicador de acuerdo con la periodicidad." sqref="B16" xr:uid="{00000000-0002-0000-0500-00000C000000}"/>
    <dataValidation allowBlank="1" showInputMessage="1" showErrorMessage="1" promptTitle="META" prompt="Es el valor que se espera alcance el indicador." sqref="Q8" xr:uid="{00000000-0002-0000-0500-00000D000000}"/>
    <dataValidation allowBlank="1" showInputMessage="1" showErrorMessage="1" promptTitle="PERIODICIDAD" prompt="Selecciona el periodo de tiempo en que se esta midiendo el indicador. Indique el período de tiempo en el cual va a medir." sqref="B13:C13" xr:uid="{00000000-0002-0000-0500-00000E000000}"/>
    <dataValidation allowBlank="1" showInputMessage="1" showErrorMessage="1" promptTitle="LINEA BASE" prompt="Es el valor obtenido en el período inmediatamente anterior. En el caso_x000a_de que no exista se colocará no aplica." sqref="T8" xr:uid="{00000000-0002-0000-0500-00000F000000}"/>
    <dataValidation allowBlank="1" showInputMessage="1" showErrorMessage="1" promptTitle="FORMULA DEL INDICADOR" prompt="Fórmula matemática utilizada para el cálculo del indicador._x000a_" sqref="D8" xr:uid="{00000000-0002-0000-05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500-000011000000}"/>
    <dataValidation type="list" allowBlank="1" showInputMessage="1" showErrorMessage="1" sqref="F9:F10" xr:uid="{00000000-0002-0000-05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5713" r:id="rId5" name="Check Box 1">
              <controlPr locked="0" defaultSize="0" autoFill="0" autoLine="0" autoPict="0">
                <anchor moveWithCells="1">
                  <from>
                    <xdr:col>9</xdr:col>
                    <xdr:colOff>304800</xdr:colOff>
                    <xdr:row>11</xdr:row>
                    <xdr:rowOff>114300</xdr:rowOff>
                  </from>
                  <to>
                    <xdr:col>9</xdr:col>
                    <xdr:colOff>624840</xdr:colOff>
                    <xdr:row>13</xdr:row>
                    <xdr:rowOff>0</xdr:rowOff>
                  </to>
                </anchor>
              </controlPr>
            </control>
          </mc:Choice>
        </mc:AlternateContent>
        <mc:AlternateContent xmlns:mc="http://schemas.openxmlformats.org/markup-compatibility/2006">
          <mc:Choice Requires="x14">
            <control shapeId="115714" r:id="rId6" name="Check Box 2">
              <controlPr locked="0" defaultSize="0" autoFill="0" autoLine="0" autoPict="0">
                <anchor moveWithCells="1">
                  <from>
                    <xdr:col>9</xdr:col>
                    <xdr:colOff>297180</xdr:colOff>
                    <xdr:row>12</xdr:row>
                    <xdr:rowOff>160020</xdr:rowOff>
                  </from>
                  <to>
                    <xdr:col>9</xdr:col>
                    <xdr:colOff>624840</xdr:colOff>
                    <xdr:row>14</xdr:row>
                    <xdr:rowOff>7620</xdr:rowOff>
                  </to>
                </anchor>
              </controlPr>
            </control>
          </mc:Choice>
        </mc:AlternateContent>
        <mc:AlternateContent xmlns:mc="http://schemas.openxmlformats.org/markup-compatibility/2006">
          <mc:Choice Requires="x14">
            <control shapeId="115715" r:id="rId7" name="Check Box 3">
              <controlPr defaultSize="0" autoFill="0" autoLine="0" autoPict="0">
                <anchor moveWithCells="1">
                  <from>
                    <xdr:col>10</xdr:col>
                    <xdr:colOff>464820</xdr:colOff>
                    <xdr:row>11</xdr:row>
                    <xdr:rowOff>137160</xdr:rowOff>
                  </from>
                  <to>
                    <xdr:col>10</xdr:col>
                    <xdr:colOff>769620</xdr:colOff>
                    <xdr:row>13</xdr:row>
                    <xdr:rowOff>7620</xdr:rowOff>
                  </to>
                </anchor>
              </controlPr>
            </control>
          </mc:Choice>
        </mc:AlternateContent>
        <mc:AlternateContent xmlns:mc="http://schemas.openxmlformats.org/markup-compatibility/2006">
          <mc:Choice Requires="x14">
            <control shapeId="115716" r:id="rId8" name="Check Box 4">
              <controlPr defaultSize="0" autoFill="0" autoLine="0" autoPict="0">
                <anchor moveWithCells="1">
                  <from>
                    <xdr:col>10</xdr:col>
                    <xdr:colOff>464820</xdr:colOff>
                    <xdr:row>12</xdr:row>
                    <xdr:rowOff>160020</xdr:rowOff>
                  </from>
                  <to>
                    <xdr:col>10</xdr:col>
                    <xdr:colOff>769620</xdr:colOff>
                    <xdr:row>14</xdr:row>
                    <xdr:rowOff>7620</xdr:rowOff>
                  </to>
                </anchor>
              </controlPr>
            </control>
          </mc:Choice>
        </mc:AlternateContent>
        <mc:AlternateContent xmlns:mc="http://schemas.openxmlformats.org/markup-compatibility/2006">
          <mc:Choice Requires="x14">
            <control shapeId="115717"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5718"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5719"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5720"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5721"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5722"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5723"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5724"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5725" r:id="rId17" name="Group Box 13">
              <controlPr defaultSize="0" autoFill="0" autoPict="0">
                <anchor moveWithCells="1">
                  <from>
                    <xdr:col>1</xdr:col>
                    <xdr:colOff>45720</xdr:colOff>
                    <xdr:row>6</xdr:row>
                    <xdr:rowOff>144780</xdr:rowOff>
                  </from>
                  <to>
                    <xdr:col>2</xdr:col>
                    <xdr:colOff>556260</xdr:colOff>
                    <xdr:row>9</xdr:row>
                    <xdr:rowOff>259080</xdr:rowOff>
                  </to>
                </anchor>
              </controlPr>
            </control>
          </mc:Choice>
        </mc:AlternateContent>
        <mc:AlternateContent xmlns:mc="http://schemas.openxmlformats.org/markup-compatibility/2006">
          <mc:Choice Requires="x14">
            <control shapeId="115726"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5727"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5728"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5729"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5730"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5731"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5732"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5733"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5734"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tabColor rgb="FFC00000"/>
  </sheetPr>
  <dimension ref="A1:AN68"/>
  <sheetViews>
    <sheetView view="pageLayout" zoomScale="78" zoomScaleNormal="73" zoomScalePageLayoutView="78" workbookViewId="0">
      <selection sqref="A1:R62"/>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105</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100</v>
      </c>
      <c r="O5" s="185"/>
      <c r="P5" s="185"/>
      <c r="Q5" s="185"/>
      <c r="R5" s="186"/>
    </row>
    <row r="6" spans="1:40" ht="16.5" customHeight="1" x14ac:dyDescent="0.3">
      <c r="A6" s="20"/>
      <c r="B6" s="180" t="s">
        <v>4</v>
      </c>
      <c r="C6" s="181"/>
      <c r="D6" s="181"/>
      <c r="E6" s="182"/>
      <c r="F6" s="183" t="s">
        <v>111</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3</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32.25" customHeight="1" x14ac:dyDescent="0.3">
      <c r="A9" s="20"/>
      <c r="B9" s="13"/>
      <c r="C9" s="68"/>
      <c r="D9" s="199" t="s">
        <v>76</v>
      </c>
      <c r="E9" s="200"/>
      <c r="F9" s="203" t="s">
        <v>114</v>
      </c>
      <c r="G9" s="205" t="s">
        <v>106</v>
      </c>
      <c r="H9" s="205"/>
      <c r="I9" s="205"/>
      <c r="J9" s="206" t="s">
        <v>107</v>
      </c>
      <c r="K9" s="207"/>
      <c r="L9" s="208"/>
      <c r="M9" s="205" t="s">
        <v>108</v>
      </c>
      <c r="N9" s="205"/>
      <c r="O9" s="205"/>
      <c r="P9" s="205"/>
      <c r="Q9" s="237">
        <v>1</v>
      </c>
      <c r="R9" s="238"/>
    </row>
    <row r="10" spans="1:40" ht="36.75" customHeight="1" x14ac:dyDescent="0.3">
      <c r="A10" s="31" t="str">
        <f>IF(A8=1,"Eficiencia",IF(A8=2,"Eficacia",IF(A8=3,"Efectividad","")))</f>
        <v>Efectividad</v>
      </c>
      <c r="B10" s="28"/>
      <c r="C10" s="29"/>
      <c r="D10" s="201"/>
      <c r="E10" s="202"/>
      <c r="F10" s="204"/>
      <c r="G10" s="226" t="s">
        <v>159</v>
      </c>
      <c r="H10" s="226"/>
      <c r="I10" s="226"/>
      <c r="J10" s="226"/>
      <c r="K10" s="226"/>
      <c r="L10" s="226"/>
      <c r="M10" s="205" t="s">
        <v>108</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2016</v>
      </c>
      <c r="F15" s="83">
        <v>2017</v>
      </c>
      <c r="G15" s="83">
        <v>2018</v>
      </c>
      <c r="H15" s="83">
        <v>2019</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1</v>
      </c>
      <c r="V17" s="41">
        <f>(IF($A$13=1,G21,IF($A$13=2,H21,IF($A$13=3,I21,IF($A$13=4,J21,IF($A$13=5,L21,IF($A$13=6,I21,"Error")))))))</f>
        <v>1</v>
      </c>
    </row>
    <row r="18" spans="1:40" ht="19.5" customHeight="1" x14ac:dyDescent="0.3">
      <c r="A18" s="20"/>
      <c r="B18" s="169" t="str">
        <f>IF(G9="","",G9)</f>
        <v>Número de solicitudes de mantenimiento de las aplicaciones atendidas</v>
      </c>
      <c r="C18" s="170"/>
      <c r="D18" s="170"/>
      <c r="E18" s="170"/>
      <c r="F18" s="170"/>
      <c r="G18" s="61"/>
      <c r="H18" s="61"/>
      <c r="I18" s="61">
        <v>575</v>
      </c>
      <c r="J18" s="62"/>
      <c r="K18" s="62"/>
      <c r="L18" s="62">
        <v>855</v>
      </c>
      <c r="M18" s="62"/>
      <c r="N18" s="62"/>
      <c r="O18" s="62"/>
      <c r="P18" s="62"/>
      <c r="Q18" s="62"/>
      <c r="R18" s="63"/>
      <c r="T18" s="39" t="str">
        <f>IF($A$13=1,H17,IF($A$13=2,J17,IF($A$13=3,L17,IF($A$13=4,N17,IF($A$13=5,R17,IF($A$13=6,L17,"Error"))))))</f>
        <v>2do Trimestre</v>
      </c>
      <c r="U18" s="40">
        <f>IF($A$13=1,H$20,IF($A$13=2,J20,IF($A$13=3,L20,IF($A$13=4,N20,IF($A$13=5,R20,IF($A$13=6,L20,"Error"))))))</f>
        <v>0.99766627771295213</v>
      </c>
      <c r="V18" s="41">
        <f>IF($A$13=1,H$21,IF($A$13=2,J21,IF($A$13=3,L21,IF($A$13=4,N21,IF($A$13=5,R21,IF($A$13=6,L21,"Error"))))))</f>
        <v>1</v>
      </c>
      <c r="W18" s="18" t="str">
        <f>IF(U18="","",IF(U18&gt;=U17,"A","D"))</f>
        <v>D</v>
      </c>
    </row>
    <row r="19" spans="1:40" ht="19.5" customHeight="1" x14ac:dyDescent="0.3">
      <c r="A19" s="20"/>
      <c r="B19" s="169" t="str">
        <f>IF(G10="","",G10)</f>
        <v>Número de solicitudes y adquision y mantenmiento recibidas</v>
      </c>
      <c r="C19" s="170"/>
      <c r="D19" s="170"/>
      <c r="E19" s="170"/>
      <c r="F19" s="170"/>
      <c r="G19" s="61"/>
      <c r="H19" s="61"/>
      <c r="I19" s="61">
        <v>575</v>
      </c>
      <c r="J19" s="62"/>
      <c r="K19" s="62"/>
      <c r="L19" s="62">
        <v>857</v>
      </c>
      <c r="M19" s="62"/>
      <c r="N19" s="62"/>
      <c r="O19" s="62"/>
      <c r="P19" s="62"/>
      <c r="Q19" s="62"/>
      <c r="R19" s="63"/>
      <c r="T19" s="39" t="str">
        <f>IF($A$13=1,I17,IF($A$13=2,L17,IF($A$13=3,O17,IF($A$13=4,R17,IF($A$13=5,"",IF($A$13=6,O17,"Error"))))))</f>
        <v>3er Trimestre</v>
      </c>
      <c r="U19" s="40" t="str">
        <f>IF($A$13=1,I$20,IF($A$13=2,L20,IF($A$13=3,O20,IF($A$13=4,R20,IF($A$13=5,"",IF($A$13=6,O20,"Error"))))))</f>
        <v/>
      </c>
      <c r="V19" s="41">
        <f>IF($A$13=1,I$21,IF($A$13=2,L21,IF($A$13=3,O21,IF($A$13=4,R21,IF($A$13=5,"",IF($A$13=6,O21,"Error"))))))</f>
        <v>1</v>
      </c>
      <c r="W19" s="18" t="str">
        <f t="shared" ref="W19:W28" si="0">IF(U19="","",IF(U19&gt;=U18,"A","D"))</f>
        <v/>
      </c>
    </row>
    <row r="20" spans="1:40" ht="15.75" customHeight="1" x14ac:dyDescent="0.3">
      <c r="A20" s="20"/>
      <c r="B20" s="171" t="s">
        <v>37</v>
      </c>
      <c r="C20" s="172"/>
      <c r="D20" s="172"/>
      <c r="E20" s="172"/>
      <c r="F20" s="172"/>
      <c r="G20" s="66" t="str">
        <f>IF(G19="","",IF(G19=0,0,G18/G19))</f>
        <v/>
      </c>
      <c r="H20" s="66" t="str">
        <f t="shared" ref="H20:R20" si="1">IF(H19="","",IF(H19=0,0,H18/H19))</f>
        <v/>
      </c>
      <c r="I20" s="66">
        <f t="shared" si="1"/>
        <v>1</v>
      </c>
      <c r="J20" s="66" t="str">
        <f t="shared" si="1"/>
        <v/>
      </c>
      <c r="K20" s="66" t="str">
        <f t="shared" si="1"/>
        <v/>
      </c>
      <c r="L20" s="66">
        <f t="shared" si="1"/>
        <v>0.99766627771295213</v>
      </c>
      <c r="M20" s="66" t="str">
        <f t="shared" si="1"/>
        <v/>
      </c>
      <c r="N20" s="66" t="str">
        <f t="shared" si="1"/>
        <v/>
      </c>
      <c r="O20" s="66" t="str">
        <f t="shared" si="1"/>
        <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1</v>
      </c>
      <c r="W20" s="18" t="str">
        <f t="shared" si="0"/>
        <v/>
      </c>
    </row>
    <row r="21" spans="1:40" ht="15.75" customHeight="1" x14ac:dyDescent="0.3">
      <c r="A21" s="20"/>
      <c r="B21" s="180" t="s">
        <v>38</v>
      </c>
      <c r="C21" s="181"/>
      <c r="D21" s="181"/>
      <c r="E21" s="181"/>
      <c r="F21" s="182"/>
      <c r="G21" s="64"/>
      <c r="H21" s="64"/>
      <c r="I21" s="64">
        <v>1</v>
      </c>
      <c r="J21" s="64"/>
      <c r="K21" s="64"/>
      <c r="L21" s="64">
        <v>1</v>
      </c>
      <c r="M21" s="64"/>
      <c r="N21" s="64"/>
      <c r="O21" s="64">
        <v>1</v>
      </c>
      <c r="P21" s="64"/>
      <c r="Q21" s="64"/>
      <c r="R21" s="65">
        <v>1</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REVISAR TENDENCIA ASCENDENTE</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0.99766627771295213</v>
      </c>
      <c r="W29" s="44">
        <f>COUNTIF(W18:W28,"D")</f>
        <v>1</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0</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1</v>
      </c>
      <c r="G44" s="74">
        <f>U17</f>
        <v>1</v>
      </c>
      <c r="H44" s="174"/>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1</v>
      </c>
      <c r="G45" s="74">
        <f t="shared" ref="G45:G55" si="4">U18</f>
        <v>0.99766627771295213</v>
      </c>
      <c r="H45" s="174"/>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1</v>
      </c>
      <c r="G46" s="74" t="str">
        <f t="shared" si="4"/>
        <v/>
      </c>
      <c r="H46" s="174"/>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Ueb86/kUD+aVNO26EXdfcvUrbjJ1ZjzJ2q0+m2xramFsAPu2/cqamkMs0aj9R93pUd2G8iGhk/uEqOq7lM8BxA==" saltValue="lTxjfOj7dOIAffUYZ5hFFA=="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9" priority="1" operator="lessThan">
      <formula>$F44</formula>
    </cfRule>
    <cfRule type="cellIs" dxfId="8" priority="2" operator="greaterThanOrEqual">
      <formula>$F44</formula>
    </cfRule>
  </conditionalFormatting>
  <dataValidations disablePrompts="1" count="19">
    <dataValidation allowBlank="1" showInputMessage="1" showErrorMessage="1" promptTitle="PROCESO" prompt="Identifica el nombre del proceso al cual pertenece el indicador." sqref="B3" xr:uid="{00000000-0002-0000-0600-000000000000}"/>
    <dataValidation allowBlank="1" showInputMessage="1" showErrorMessage="1" promptTitle="PRODUCTO/SERVICIO" prompt="Identifica el nombre del producto o servicio." sqref="B4" xr:uid="{00000000-0002-0000-06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600-000002000000}"/>
    <dataValidation allowBlank="1" showInputMessage="1" showErrorMessage="1" promptTitle="PROCESO" prompt="Identifica el responsable del proceso." sqref="F5" xr:uid="{00000000-0002-0000-06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600-000004000000}"/>
    <dataValidation allowBlank="1" showInputMessage="1" showErrorMessage="1" promptTitle="NOMBRE DEL INDICADOR" prompt="Nombre que identifica al indicador." sqref="B6:B7 C7:D7" xr:uid="{00000000-0002-0000-0600-000005000000}"/>
    <dataValidation allowBlank="1" showInputMessage="1" showErrorMessage="1" promptTitle="UNIDAD DE MEDIDA" prompt="Magnitud referencia para la medición. Ejemplo: Porcentaje, Número de asesorías." sqref="F8" xr:uid="{00000000-0002-0000-0600-000006000000}"/>
    <dataValidation allowBlank="1" showInputMessage="1" showErrorMessage="1" promptTitle="NOMBRE VARIABLE" prompt="Nombre de las variables a utilizar, puede ser una sola_x000a_variable o dos dependiendo del indicador" sqref="G8" xr:uid="{00000000-0002-0000-0600-000007000000}"/>
    <dataValidation allowBlank="1" showInputMessage="1" showErrorMessage="1" promptTitle="EXPLICACION DE LA VARIABLE" prompt="Opcional si la variable requiere explicación o idefinición_x000a_" sqref="J8" xr:uid="{00000000-0002-0000-06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600-000009000000}"/>
    <dataValidation allowBlank="1" showInputMessage="1" showErrorMessage="1" promptTitle="TIPO INDICADOR" prompt="Selecciona el tipo de indicador (eficiencia, eficacia, Efectividad)." sqref="B8:C9" xr:uid="{00000000-0002-0000-0600-00000A000000}"/>
    <dataValidation allowBlank="1" showInputMessage="1" showErrorMessage="1" promptTitle="VARIABLES" prompt="Coloque las variables definidas en la sección formula del indicador" sqref="B17" xr:uid="{00000000-0002-0000-0600-00000B000000}"/>
    <dataValidation allowBlank="1" showInputMessage="1" showErrorMessage="1" promptTitle="REGISTRO DE RESULTADOS" prompt="Evidencia los datos de las variables y el resultado del_x000a_indicador de acuerdo con la periodicidad." sqref="B16" xr:uid="{00000000-0002-0000-0600-00000C000000}"/>
    <dataValidation allowBlank="1" showInputMessage="1" showErrorMessage="1" promptTitle="META" prompt="Es el valor que se espera alcance el indicador." sqref="Q8" xr:uid="{00000000-0002-0000-0600-00000D000000}"/>
    <dataValidation allowBlank="1" showInputMessage="1" showErrorMessage="1" promptTitle="PERIODICIDAD" prompt="Selecciona el periodo de tiempo en que se esta midiendo el indicador. Indique el período de tiempo en el cual va a medir." sqref="B13:C13" xr:uid="{00000000-0002-0000-0600-00000E000000}"/>
    <dataValidation allowBlank="1" showInputMessage="1" showErrorMessage="1" promptTitle="LINEA BASE" prompt="Es el valor obtenido en el período inmediatamente anterior. En el caso_x000a_de que no exista se colocará no aplica." sqref="T8" xr:uid="{00000000-0002-0000-0600-00000F000000}"/>
    <dataValidation allowBlank="1" showInputMessage="1" showErrorMessage="1" promptTitle="FORMULA DEL INDICADOR" prompt="Fórmula matemática utilizada para el cálculo del indicador._x000a_" sqref="D8" xr:uid="{00000000-0002-0000-06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600-000011000000}"/>
    <dataValidation type="list" allowBlank="1" showInputMessage="1" showErrorMessage="1" sqref="F9:F10" xr:uid="{00000000-0002-0000-06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6737"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6738"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6739"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6740"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6741"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6742"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6743"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6744"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6745"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6746"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6747"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6748"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6749" r:id="rId17" name="Group Box 13">
              <controlPr defaultSize="0" autoFill="0" autoPict="0">
                <anchor moveWithCells="1">
                  <from>
                    <xdr:col>1</xdr:col>
                    <xdr:colOff>45720</xdr:colOff>
                    <xdr:row>6</xdr:row>
                    <xdr:rowOff>144780</xdr:rowOff>
                  </from>
                  <to>
                    <xdr:col>2</xdr:col>
                    <xdr:colOff>556260</xdr:colOff>
                    <xdr:row>9</xdr:row>
                    <xdr:rowOff>259080</xdr:rowOff>
                  </to>
                </anchor>
              </controlPr>
            </control>
          </mc:Choice>
        </mc:AlternateContent>
        <mc:AlternateContent xmlns:mc="http://schemas.openxmlformats.org/markup-compatibility/2006">
          <mc:Choice Requires="x14">
            <control shapeId="116750"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6751"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6752"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6753"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6754"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6755"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6756"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6757"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6758"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tabColor rgb="FFC00000"/>
  </sheetPr>
  <dimension ref="A1:AN68"/>
  <sheetViews>
    <sheetView view="pageLayout" topLeftCell="A13" zoomScale="78" zoomScaleNormal="73" zoomScalePageLayoutView="78" workbookViewId="0">
      <selection activeCell="O20" sqref="O20"/>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116</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100</v>
      </c>
      <c r="O5" s="185"/>
      <c r="P5" s="185"/>
      <c r="Q5" s="185"/>
      <c r="R5" s="186"/>
    </row>
    <row r="6" spans="1:40" ht="16.5" customHeight="1" x14ac:dyDescent="0.3">
      <c r="A6" s="20"/>
      <c r="B6" s="180" t="s">
        <v>4</v>
      </c>
      <c r="C6" s="181"/>
      <c r="D6" s="181"/>
      <c r="E6" s="182"/>
      <c r="F6" s="183" t="s">
        <v>127</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2</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27" customHeight="1" x14ac:dyDescent="0.3">
      <c r="A9" s="20"/>
      <c r="B9" s="13"/>
      <c r="C9" s="68"/>
      <c r="D9" s="199" t="s">
        <v>92</v>
      </c>
      <c r="E9" s="200"/>
      <c r="F9" s="203" t="s">
        <v>114</v>
      </c>
      <c r="G9" s="205" t="s">
        <v>93</v>
      </c>
      <c r="H9" s="205"/>
      <c r="I9" s="205"/>
      <c r="J9" s="206" t="s">
        <v>95</v>
      </c>
      <c r="K9" s="207"/>
      <c r="L9" s="208"/>
      <c r="M9" s="205"/>
      <c r="N9" s="205"/>
      <c r="O9" s="205"/>
      <c r="P9" s="205"/>
      <c r="Q9" s="237">
        <v>1</v>
      </c>
      <c r="R9" s="238"/>
    </row>
    <row r="10" spans="1:40" ht="27" customHeight="1" x14ac:dyDescent="0.3">
      <c r="A10" s="31" t="str">
        <f>IF(A8=1,"Eficiencia",IF(A8=2,"Eficacia",IF(A8=3,"Efectividad","")))</f>
        <v>Eficacia</v>
      </c>
      <c r="B10" s="28"/>
      <c r="C10" s="29"/>
      <c r="D10" s="201"/>
      <c r="E10" s="202"/>
      <c r="F10" s="204"/>
      <c r="G10" s="226" t="s">
        <v>94</v>
      </c>
      <c r="H10" s="226"/>
      <c r="I10" s="226"/>
      <c r="J10" s="226" t="s">
        <v>96</v>
      </c>
      <c r="K10" s="226"/>
      <c r="L10" s="226"/>
      <c r="M10" s="205"/>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2016</v>
      </c>
      <c r="F15" s="83">
        <v>2017</v>
      </c>
      <c r="G15" s="83">
        <v>2018</v>
      </c>
      <c r="H15" s="83">
        <v>2019</v>
      </c>
      <c r="I15" s="58" t="b">
        <v>0</v>
      </c>
      <c r="J15" s="59" t="b">
        <v>1</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0</v>
      </c>
      <c r="V17" s="41">
        <f>(IF($A$13=1,G21,IF($A$13=2,H21,IF($A$13=3,I21,IF($A$13=4,J21,IF($A$13=5,L21,IF($A$13=6,I21,"Error")))))))</f>
        <v>0</v>
      </c>
    </row>
    <row r="18" spans="1:40" ht="19.5" customHeight="1" x14ac:dyDescent="0.3">
      <c r="A18" s="20"/>
      <c r="B18" s="169" t="str">
        <f>IF(G9="","",G9)</f>
        <v># socializaciones realizadas sobre la politica de seguridad de la información digital</v>
      </c>
      <c r="C18" s="170"/>
      <c r="D18" s="170"/>
      <c r="E18" s="170"/>
      <c r="F18" s="170"/>
      <c r="G18" s="61"/>
      <c r="H18" s="61"/>
      <c r="I18" s="61">
        <v>0</v>
      </c>
      <c r="J18" s="62"/>
      <c r="K18" s="62"/>
      <c r="L18" s="62">
        <v>0</v>
      </c>
      <c r="M18" s="62"/>
      <c r="N18" s="62"/>
      <c r="O18" s="62">
        <v>0</v>
      </c>
      <c r="P18" s="62"/>
      <c r="Q18" s="62"/>
      <c r="R18" s="63"/>
      <c r="T18" s="39" t="str">
        <f>IF($A$13=1,H17,IF($A$13=2,J17,IF($A$13=3,L17,IF($A$13=4,N17,IF($A$13=5,R17,IF($A$13=6,L17,"Error"))))))</f>
        <v>2do Trimestre</v>
      </c>
      <c r="U18" s="40">
        <f>IF($A$13=1,H$20,IF($A$13=2,J20,IF($A$13=3,L20,IF($A$13=4,N20,IF($A$13=5,R20,IF($A$13=6,L20,"Error"))))))</f>
        <v>0</v>
      </c>
      <c r="V18" s="41">
        <f>IF($A$13=1,H$21,IF($A$13=2,J21,IF($A$13=3,L21,IF($A$13=4,N21,IF($A$13=5,R21,IF($A$13=6,L21,"Error"))))))</f>
        <v>0</v>
      </c>
      <c r="W18" s="18" t="str">
        <f>IF(U18="","",IF(U18&gt;=U17,"A","D"))</f>
        <v>A</v>
      </c>
    </row>
    <row r="19" spans="1:40" ht="19.5" customHeight="1" x14ac:dyDescent="0.3">
      <c r="A19" s="20"/>
      <c r="B19" s="169" t="str">
        <f>IF(G10="","",G10)</f>
        <v>Total de socializaciones programadas</v>
      </c>
      <c r="C19" s="170"/>
      <c r="D19" s="170"/>
      <c r="E19" s="170"/>
      <c r="F19" s="170"/>
      <c r="G19" s="61"/>
      <c r="H19" s="61"/>
      <c r="I19" s="61">
        <v>0</v>
      </c>
      <c r="J19" s="62"/>
      <c r="K19" s="62"/>
      <c r="L19" s="62">
        <v>0</v>
      </c>
      <c r="M19" s="62"/>
      <c r="N19" s="62"/>
      <c r="O19" s="62">
        <v>0</v>
      </c>
      <c r="P19" s="62"/>
      <c r="Q19" s="62"/>
      <c r="R19" s="63"/>
      <c r="T19" s="39" t="str">
        <f>IF($A$13=1,I17,IF($A$13=2,L17,IF($A$13=3,O17,IF($A$13=4,R17,IF($A$13=5,"",IF($A$13=6,O17,"Error"))))))</f>
        <v>3er Trimestre</v>
      </c>
      <c r="U19" s="40">
        <f>IF($A$13=1,I$20,IF($A$13=2,L20,IF($A$13=3,O20,IF($A$13=4,R20,IF($A$13=5,"",IF($A$13=6,O20,"Error"))))))</f>
        <v>0</v>
      </c>
      <c r="V19" s="41">
        <f>IF($A$13=1,I$21,IF($A$13=2,L21,IF($A$13=3,O21,IF($A$13=4,R21,IF($A$13=5,"",IF($A$13=6,O21,"Error"))))))</f>
        <v>0.5</v>
      </c>
      <c r="W19" s="18" t="str">
        <f t="shared" ref="W19:W28" si="0">IF(U19="","",IF(U19&gt;=U18,"A","D"))</f>
        <v>A</v>
      </c>
    </row>
    <row r="20" spans="1:40" ht="15.75" customHeight="1" x14ac:dyDescent="0.3">
      <c r="A20" s="20"/>
      <c r="B20" s="171" t="s">
        <v>37</v>
      </c>
      <c r="C20" s="172"/>
      <c r="D20" s="172"/>
      <c r="E20" s="172"/>
      <c r="F20" s="172"/>
      <c r="G20" s="66" t="str">
        <f>IF(G19="","",IF(G19=0,0,G18/G19))</f>
        <v/>
      </c>
      <c r="H20" s="66" t="str">
        <f t="shared" ref="H20:R20" si="1">IF(H19="","",IF(H19=0,0,H18/H19))</f>
        <v/>
      </c>
      <c r="I20" s="66">
        <f t="shared" si="1"/>
        <v>0</v>
      </c>
      <c r="J20" s="66" t="str">
        <f t="shared" si="1"/>
        <v/>
      </c>
      <c r="K20" s="66" t="str">
        <f t="shared" si="1"/>
        <v/>
      </c>
      <c r="L20" s="66">
        <f t="shared" si="1"/>
        <v>0</v>
      </c>
      <c r="M20" s="66" t="str">
        <f t="shared" si="1"/>
        <v/>
      </c>
      <c r="N20" s="66" t="str">
        <f t="shared" si="1"/>
        <v/>
      </c>
      <c r="O20" s="66">
        <f t="shared" si="1"/>
        <v>0</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1</v>
      </c>
      <c r="W20" s="18" t="str">
        <f t="shared" si="0"/>
        <v/>
      </c>
    </row>
    <row r="21" spans="1:40" ht="15.75" customHeight="1" x14ac:dyDescent="0.3">
      <c r="A21" s="20"/>
      <c r="B21" s="180" t="s">
        <v>38</v>
      </c>
      <c r="C21" s="181"/>
      <c r="D21" s="181"/>
      <c r="E21" s="181"/>
      <c r="F21" s="182"/>
      <c r="G21" s="64"/>
      <c r="H21" s="64"/>
      <c r="I21" s="64">
        <v>0</v>
      </c>
      <c r="J21" s="64"/>
      <c r="K21" s="64"/>
      <c r="L21" s="64">
        <v>0</v>
      </c>
      <c r="M21" s="64"/>
      <c r="N21" s="64"/>
      <c r="O21" s="64">
        <v>0.5</v>
      </c>
      <c r="P21" s="64"/>
      <c r="Q21" s="64"/>
      <c r="R21" s="65">
        <v>1</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REVISAR TENDENCIA DESCENDENTE</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2</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0</v>
      </c>
      <c r="G44" s="74">
        <f>U17</f>
        <v>0</v>
      </c>
      <c r="H44" s="174" t="s">
        <v>149</v>
      </c>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0</v>
      </c>
      <c r="G45" s="74">
        <f t="shared" ref="G45:G55" si="4">U18</f>
        <v>0</v>
      </c>
      <c r="H45" s="245" t="s">
        <v>150</v>
      </c>
      <c r="I45" s="246"/>
      <c r="J45" s="246"/>
      <c r="K45" s="246"/>
      <c r="L45" s="246"/>
      <c r="M45" s="247"/>
      <c r="N45" s="174"/>
      <c r="O45" s="174"/>
      <c r="P45" s="174"/>
      <c r="Q45" s="174"/>
      <c r="R45" s="174"/>
    </row>
    <row r="46" spans="1:18" ht="30.75" customHeight="1" x14ac:dyDescent="0.3">
      <c r="A46" s="27"/>
      <c r="B46" s="173" t="str">
        <f t="shared" si="2"/>
        <v>3er Trimestre</v>
      </c>
      <c r="C46" s="173"/>
      <c r="D46" s="173"/>
      <c r="E46" s="173"/>
      <c r="F46" s="74">
        <f t="shared" si="3"/>
        <v>0.5</v>
      </c>
      <c r="G46" s="74">
        <f t="shared" si="4"/>
        <v>0</v>
      </c>
      <c r="H46" s="245"/>
      <c r="I46" s="246"/>
      <c r="J46" s="246"/>
      <c r="K46" s="246"/>
      <c r="L46" s="246"/>
      <c r="M46" s="247"/>
      <c r="N46" s="174"/>
      <c r="O46" s="174"/>
      <c r="P46" s="174"/>
      <c r="Q46" s="174"/>
      <c r="R46" s="174"/>
    </row>
    <row r="47" spans="1:18" ht="30.75" customHeight="1" x14ac:dyDescent="0.3">
      <c r="A47" s="27"/>
      <c r="B47" s="173" t="str">
        <f t="shared" si="2"/>
        <v>4to Trimestre</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Z7lwlbVcF1dSHhwc4XixCVwaxrDJ8stn66gZtim3YMY15vaDYZWFuFmMMcnVOgxt4+82vIpzZStTsxRgsX5tRQ==" saltValue="QknBPBiCHsewr9rdo5aEpQ=="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7" priority="1" operator="lessThan">
      <formula>$F44</formula>
    </cfRule>
    <cfRule type="cellIs" dxfId="6" priority="2" operator="greaterThanOrEqual">
      <formula>$F44</formula>
    </cfRule>
  </conditionalFormatting>
  <dataValidations count="19">
    <dataValidation allowBlank="1" showInputMessage="1" showErrorMessage="1" promptTitle="PROCESO" prompt="Identifica el nombre del proceso al cual pertenece el indicador." sqref="B3" xr:uid="{00000000-0002-0000-0700-000000000000}"/>
    <dataValidation allowBlank="1" showInputMessage="1" showErrorMessage="1" promptTitle="PRODUCTO/SERVICIO" prompt="Identifica el nombre del producto o servicio." sqref="B4" xr:uid="{00000000-0002-0000-07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700-000002000000}"/>
    <dataValidation allowBlank="1" showInputMessage="1" showErrorMessage="1" promptTitle="PROCESO" prompt="Identifica el responsable del proceso." sqref="F5" xr:uid="{00000000-0002-0000-07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700-000004000000}"/>
    <dataValidation allowBlank="1" showInputMessage="1" showErrorMessage="1" promptTitle="NOMBRE DEL INDICADOR" prompt="Nombre que identifica al indicador." sqref="B6:B7 C7:D7" xr:uid="{00000000-0002-0000-0700-000005000000}"/>
    <dataValidation allowBlank="1" showInputMessage="1" showErrorMessage="1" promptTitle="UNIDAD DE MEDIDA" prompt="Magnitud referencia para la medición. Ejemplo: Porcentaje, Número de asesorías." sqref="F8" xr:uid="{00000000-0002-0000-0700-000006000000}"/>
    <dataValidation allowBlank="1" showInputMessage="1" showErrorMessage="1" promptTitle="NOMBRE VARIABLE" prompt="Nombre de las variables a utilizar, puede ser una sola_x000a_variable o dos dependiendo del indicador" sqref="G8" xr:uid="{00000000-0002-0000-0700-000007000000}"/>
    <dataValidation allowBlank="1" showInputMessage="1" showErrorMessage="1" promptTitle="EXPLICACION DE LA VARIABLE" prompt="Opcional si la variable requiere explicación o idefinición_x000a_" sqref="J8" xr:uid="{00000000-0002-0000-07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700-000009000000}"/>
    <dataValidation allowBlank="1" showInputMessage="1" showErrorMessage="1" promptTitle="TIPO INDICADOR" prompt="Selecciona el tipo de indicador (eficiencia, eficacia, Efectividad)." sqref="B8:C9" xr:uid="{00000000-0002-0000-0700-00000A000000}"/>
    <dataValidation allowBlank="1" showInputMessage="1" showErrorMessage="1" promptTitle="VARIABLES" prompt="Coloque las variables definidas en la sección formula del indicador" sqref="B17" xr:uid="{00000000-0002-0000-0700-00000B000000}"/>
    <dataValidation allowBlank="1" showInputMessage="1" showErrorMessage="1" promptTitle="REGISTRO DE RESULTADOS" prompt="Evidencia los datos de las variables y el resultado del_x000a_indicador de acuerdo con la periodicidad." sqref="B16" xr:uid="{00000000-0002-0000-0700-00000C000000}"/>
    <dataValidation allowBlank="1" showInputMessage="1" showErrorMessage="1" promptTitle="META" prompt="Es el valor que se espera alcance el indicador." sqref="Q8" xr:uid="{00000000-0002-0000-0700-00000D000000}"/>
    <dataValidation allowBlank="1" showInputMessage="1" showErrorMessage="1" promptTitle="PERIODICIDAD" prompt="Selecciona el periodo de tiempo en que se esta midiendo el indicador. Indique el período de tiempo en el cual va a medir." sqref="B13:C13" xr:uid="{00000000-0002-0000-0700-00000E000000}"/>
    <dataValidation allowBlank="1" showInputMessage="1" showErrorMessage="1" promptTitle="LINEA BASE" prompt="Es el valor obtenido en el período inmediatamente anterior. En el caso_x000a_de que no exista se colocará no aplica." sqref="T8" xr:uid="{00000000-0002-0000-0700-00000F000000}"/>
    <dataValidation allowBlank="1" showInputMessage="1" showErrorMessage="1" promptTitle="FORMULA DEL INDICADOR" prompt="Fórmula matemática utilizada para el cálculo del indicador._x000a_" sqref="D8" xr:uid="{00000000-0002-0000-07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700-000011000000}"/>
    <dataValidation type="list" allowBlank="1" showInputMessage="1" showErrorMessage="1" sqref="F9:F10" xr:uid="{00000000-0002-0000-07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7761"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7762"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7763"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7764"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7765"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7766"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7767"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7768"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7769"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7770"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7771"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7772"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7773" r:id="rId17" name="Group Box 13">
              <controlPr defaultSize="0" autoFill="0" autoPict="0">
                <anchor moveWithCells="1">
                  <from>
                    <xdr:col>1</xdr:col>
                    <xdr:colOff>45720</xdr:colOff>
                    <xdr:row>6</xdr:row>
                    <xdr:rowOff>144780</xdr:rowOff>
                  </from>
                  <to>
                    <xdr:col>2</xdr:col>
                    <xdr:colOff>556260</xdr:colOff>
                    <xdr:row>9</xdr:row>
                    <xdr:rowOff>327660</xdr:rowOff>
                  </to>
                </anchor>
              </controlPr>
            </control>
          </mc:Choice>
        </mc:AlternateContent>
        <mc:AlternateContent xmlns:mc="http://schemas.openxmlformats.org/markup-compatibility/2006">
          <mc:Choice Requires="x14">
            <control shapeId="117774"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7775"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7776"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7777"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7778"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7779"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7780"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7781"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7782"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tabColor rgb="FFC00000"/>
  </sheetPr>
  <dimension ref="A1:AN68"/>
  <sheetViews>
    <sheetView view="pageLayout" topLeftCell="A10" zoomScale="98" zoomScaleNormal="73" zoomScalePageLayoutView="98" workbookViewId="0">
      <selection activeCell="O19" sqref="O19"/>
    </sheetView>
  </sheetViews>
  <sheetFormatPr baseColWidth="10" defaultColWidth="11.44140625" defaultRowHeight="10.199999999999999" x14ac:dyDescent="0.3"/>
  <cols>
    <col min="1" max="1" width="3.6640625" style="18" customWidth="1"/>
    <col min="2" max="2" width="5.44140625" style="19" bestFit="1" customWidth="1"/>
    <col min="3" max="3" width="8.6640625" style="19" customWidth="1"/>
    <col min="4" max="4" width="7.44140625" style="19" customWidth="1"/>
    <col min="5" max="5" width="9" style="19" customWidth="1"/>
    <col min="6" max="6" width="10.109375" style="19" customWidth="1"/>
    <col min="7" max="7" width="9.33203125" style="19" customWidth="1"/>
    <col min="8" max="8" width="8" style="19" customWidth="1"/>
    <col min="9" max="9" width="9.109375" style="19" customWidth="1"/>
    <col min="10" max="10" width="8.109375" style="19" customWidth="1"/>
    <col min="11" max="11" width="9.33203125" style="19" customWidth="1"/>
    <col min="12" max="13" width="9.44140625" style="19" customWidth="1"/>
    <col min="14" max="14" width="8.109375" style="19" customWidth="1"/>
    <col min="15" max="15" width="10" style="19" customWidth="1"/>
    <col min="16" max="16" width="8" style="19" customWidth="1"/>
    <col min="17" max="17" width="8.6640625" style="19" customWidth="1"/>
    <col min="18" max="18" width="9" style="19" customWidth="1"/>
    <col min="19" max="24" width="1.44140625" style="18" customWidth="1"/>
    <col min="25" max="40" width="11.44140625" style="18"/>
    <col min="41" max="16384" width="11.44140625" style="19"/>
  </cols>
  <sheetData>
    <row r="1" spans="1:40" ht="15" customHeight="1" thickBot="1" x14ac:dyDescent="0.35">
      <c r="O1" s="19" t="s">
        <v>91</v>
      </c>
    </row>
    <row r="2" spans="1:40" ht="16.5" customHeight="1" x14ac:dyDescent="0.3">
      <c r="A2" s="20"/>
      <c r="B2" s="177" t="s">
        <v>0</v>
      </c>
      <c r="C2" s="178"/>
      <c r="D2" s="178"/>
      <c r="E2" s="178"/>
      <c r="F2" s="178"/>
      <c r="G2" s="178"/>
      <c r="H2" s="178"/>
      <c r="I2" s="178"/>
      <c r="J2" s="178"/>
      <c r="K2" s="178"/>
      <c r="L2" s="178"/>
      <c r="M2" s="178"/>
      <c r="N2" s="178"/>
      <c r="O2" s="178"/>
      <c r="P2" s="178"/>
      <c r="Q2" s="178"/>
      <c r="R2" s="179"/>
    </row>
    <row r="3" spans="1:40" ht="12.75" customHeight="1" x14ac:dyDescent="0.3">
      <c r="A3" s="20"/>
      <c r="B3" s="180" t="s">
        <v>1</v>
      </c>
      <c r="C3" s="181"/>
      <c r="D3" s="181"/>
      <c r="E3" s="182"/>
      <c r="F3" s="183" t="s">
        <v>67</v>
      </c>
      <c r="G3" s="183"/>
      <c r="H3" s="183"/>
      <c r="I3" s="183"/>
      <c r="J3" s="183"/>
      <c r="K3" s="183"/>
      <c r="L3" s="183"/>
      <c r="M3" s="183"/>
      <c r="N3" s="183"/>
      <c r="O3" s="183"/>
      <c r="P3" s="183"/>
      <c r="Q3" s="183"/>
      <c r="R3" s="184"/>
    </row>
    <row r="4" spans="1:40" ht="14.25" customHeight="1" x14ac:dyDescent="0.3">
      <c r="A4" s="20"/>
      <c r="B4" s="171" t="s">
        <v>2</v>
      </c>
      <c r="C4" s="172"/>
      <c r="D4" s="172"/>
      <c r="E4" s="172"/>
      <c r="F4" s="185" t="s">
        <v>130</v>
      </c>
      <c r="G4" s="185"/>
      <c r="H4" s="185"/>
      <c r="I4" s="185"/>
      <c r="J4" s="185"/>
      <c r="K4" s="185"/>
      <c r="L4" s="185"/>
      <c r="M4" s="185"/>
      <c r="N4" s="185"/>
      <c r="O4" s="185"/>
      <c r="P4" s="185"/>
      <c r="Q4" s="185"/>
      <c r="R4" s="186"/>
    </row>
    <row r="5" spans="1:40" ht="16.5" customHeight="1" x14ac:dyDescent="0.3">
      <c r="A5" s="20"/>
      <c r="B5" s="180" t="s">
        <v>59</v>
      </c>
      <c r="C5" s="181"/>
      <c r="D5" s="181"/>
      <c r="E5" s="182"/>
      <c r="F5" s="8" t="s">
        <v>60</v>
      </c>
      <c r="G5" s="187" t="s">
        <v>66</v>
      </c>
      <c r="H5" s="188"/>
      <c r="I5" s="188"/>
      <c r="J5" s="188"/>
      <c r="K5" s="188"/>
      <c r="L5" s="189"/>
      <c r="M5" s="11" t="s">
        <v>3</v>
      </c>
      <c r="N5" s="185" t="s">
        <v>129</v>
      </c>
      <c r="O5" s="185"/>
      <c r="P5" s="185"/>
      <c r="Q5" s="185"/>
      <c r="R5" s="186"/>
    </row>
    <row r="6" spans="1:40" ht="16.5" customHeight="1" x14ac:dyDescent="0.3">
      <c r="A6" s="20"/>
      <c r="B6" s="180" t="s">
        <v>4</v>
      </c>
      <c r="C6" s="181"/>
      <c r="D6" s="181"/>
      <c r="E6" s="182"/>
      <c r="F6" s="183" t="s">
        <v>143</v>
      </c>
      <c r="G6" s="183"/>
      <c r="H6" s="183"/>
      <c r="I6" s="183"/>
      <c r="J6" s="183"/>
      <c r="K6" s="183"/>
      <c r="L6" s="183"/>
      <c r="M6" s="183"/>
      <c r="N6" s="183"/>
      <c r="O6" s="183"/>
      <c r="P6" s="183"/>
      <c r="Q6" s="183"/>
      <c r="R6" s="184"/>
    </row>
    <row r="7" spans="1:40" x14ac:dyDescent="0.3">
      <c r="A7" s="20"/>
      <c r="B7" s="21"/>
      <c r="C7" s="22"/>
      <c r="D7" s="22"/>
      <c r="E7" s="23"/>
      <c r="F7" s="23"/>
      <c r="G7" s="23"/>
      <c r="H7" s="23"/>
      <c r="I7" s="23"/>
      <c r="J7" s="23"/>
      <c r="K7" s="23"/>
      <c r="L7" s="23"/>
      <c r="M7" s="23"/>
      <c r="N7" s="23"/>
      <c r="O7" s="23"/>
      <c r="P7" s="24"/>
      <c r="Q7" s="25"/>
      <c r="R7" s="26"/>
    </row>
    <row r="8" spans="1:40" ht="24.75" customHeight="1" x14ac:dyDescent="0.3">
      <c r="A8" s="27">
        <v>3</v>
      </c>
      <c r="B8" s="13"/>
      <c r="C8" s="68"/>
      <c r="D8" s="193" t="s">
        <v>25</v>
      </c>
      <c r="E8" s="193"/>
      <c r="F8" s="72" t="s">
        <v>26</v>
      </c>
      <c r="G8" s="193" t="s">
        <v>27</v>
      </c>
      <c r="H8" s="193"/>
      <c r="I8" s="193"/>
      <c r="J8" s="193" t="s">
        <v>28</v>
      </c>
      <c r="K8" s="193"/>
      <c r="L8" s="193"/>
      <c r="M8" s="193" t="s">
        <v>29</v>
      </c>
      <c r="N8" s="193"/>
      <c r="O8" s="193"/>
      <c r="P8" s="193"/>
      <c r="Q8" s="194" t="s">
        <v>39</v>
      </c>
      <c r="R8" s="195"/>
      <c r="T8" s="15"/>
    </row>
    <row r="9" spans="1:40" ht="27" customHeight="1" x14ac:dyDescent="0.3">
      <c r="A9" s="20"/>
      <c r="B9" s="13"/>
      <c r="C9" s="68"/>
      <c r="D9" s="248" t="s">
        <v>131</v>
      </c>
      <c r="E9" s="200"/>
      <c r="F9" s="203" t="s">
        <v>114</v>
      </c>
      <c r="G9" s="205" t="s">
        <v>133</v>
      </c>
      <c r="H9" s="205"/>
      <c r="I9" s="205"/>
      <c r="J9" s="206" t="s">
        <v>141</v>
      </c>
      <c r="K9" s="207"/>
      <c r="L9" s="208"/>
      <c r="M9" s="205" t="s">
        <v>136</v>
      </c>
      <c r="N9" s="205"/>
      <c r="O9" s="205"/>
      <c r="P9" s="205"/>
      <c r="Q9" s="237">
        <v>0.9</v>
      </c>
      <c r="R9" s="238"/>
    </row>
    <row r="10" spans="1:40" ht="33" customHeight="1" x14ac:dyDescent="0.3">
      <c r="A10" s="31" t="str">
        <f>IF(A8=1,"Eficiencia",IF(A8=2,"Eficacia",IF(A8=3,"Efectividad","")))</f>
        <v>Efectividad</v>
      </c>
      <c r="B10" s="28"/>
      <c r="C10" s="29"/>
      <c r="D10" s="201"/>
      <c r="E10" s="202"/>
      <c r="F10" s="204"/>
      <c r="G10" s="226" t="s">
        <v>134</v>
      </c>
      <c r="H10" s="226"/>
      <c r="I10" s="226"/>
      <c r="J10" s="226" t="s">
        <v>142</v>
      </c>
      <c r="K10" s="226"/>
      <c r="L10" s="226"/>
      <c r="M10" s="205" t="s">
        <v>135</v>
      </c>
      <c r="N10" s="205"/>
      <c r="O10" s="205"/>
      <c r="P10" s="205"/>
      <c r="Q10" s="239"/>
      <c r="R10" s="240"/>
    </row>
    <row r="11" spans="1:40" ht="20.25" customHeight="1" x14ac:dyDescent="0.3">
      <c r="A11" s="20"/>
      <c r="B11" s="196" t="s">
        <v>14</v>
      </c>
      <c r="C11" s="197"/>
      <c r="D11" s="197"/>
      <c r="E11" s="197"/>
      <c r="F11" s="197"/>
      <c r="G11" s="197"/>
      <c r="H11" s="197"/>
      <c r="I11" s="197"/>
      <c r="J11" s="197"/>
      <c r="K11" s="197"/>
      <c r="L11" s="197"/>
      <c r="M11" s="197"/>
      <c r="N11" s="197"/>
      <c r="O11" s="197"/>
      <c r="P11" s="197"/>
      <c r="Q11" s="197"/>
      <c r="R11" s="198"/>
    </row>
    <row r="12" spans="1:40" ht="11.25" customHeight="1" x14ac:dyDescent="0.3">
      <c r="A12" s="20"/>
      <c r="B12" s="47"/>
      <c r="C12" s="48"/>
      <c r="D12" s="2"/>
      <c r="E12" s="2"/>
      <c r="F12" s="2"/>
      <c r="G12" s="2"/>
      <c r="H12" s="12"/>
      <c r="I12" s="230" t="s">
        <v>30</v>
      </c>
      <c r="J12" s="231"/>
      <c r="K12" s="232" t="s">
        <v>6</v>
      </c>
      <c r="L12" s="233"/>
      <c r="M12" s="233"/>
      <c r="N12" s="233"/>
      <c r="O12" s="233"/>
      <c r="P12" s="233"/>
      <c r="Q12" s="233"/>
      <c r="R12" s="234"/>
    </row>
    <row r="13" spans="1:40" ht="15.75" customHeight="1" x14ac:dyDescent="0.3">
      <c r="A13" s="30">
        <v>3</v>
      </c>
      <c r="B13" s="235" t="s">
        <v>5</v>
      </c>
      <c r="C13" s="236"/>
      <c r="D13" s="1"/>
      <c r="E13" s="2"/>
      <c r="F13" s="2"/>
      <c r="G13" s="2"/>
      <c r="H13" s="12"/>
      <c r="I13" s="57" t="s">
        <v>7</v>
      </c>
      <c r="J13" s="56"/>
      <c r="K13" s="10" t="s">
        <v>8</v>
      </c>
      <c r="L13" s="175" t="s">
        <v>9</v>
      </c>
      <c r="M13" s="176"/>
      <c r="N13" s="175" t="s">
        <v>10</v>
      </c>
      <c r="O13" s="176"/>
      <c r="P13" s="175" t="s">
        <v>11</v>
      </c>
      <c r="Q13" s="176"/>
      <c r="R13" s="14" t="s">
        <v>12</v>
      </c>
      <c r="S13" s="18">
        <f>IF(I15=TRUE,1,IF(J15=TRUE,-1,0))</f>
        <v>1</v>
      </c>
    </row>
    <row r="14" spans="1:40" s="37" customFormat="1" ht="13.5" customHeight="1" x14ac:dyDescent="0.3">
      <c r="A14" s="31" t="str">
        <f>IF(A13=1,"Mensual",IF(A13=2,"Bimensual",IF(A13=3,"Trimestral",IF(A13=4,"Cuatrimestral",IF(A13=5,"Semestral",IF(A13=6,"Anual",""))))))</f>
        <v>Trimestral</v>
      </c>
      <c r="B14" s="49"/>
      <c r="C14" s="50"/>
      <c r="D14" s="32"/>
      <c r="E14" s="33"/>
      <c r="F14" s="33"/>
      <c r="G14" s="34"/>
      <c r="H14" s="35"/>
      <c r="I14" s="57" t="s">
        <v>13</v>
      </c>
      <c r="J14" s="56"/>
      <c r="K14" s="10" t="s">
        <v>8</v>
      </c>
      <c r="L14" s="175" t="s">
        <v>11</v>
      </c>
      <c r="M14" s="176"/>
      <c r="N14" s="175" t="s">
        <v>10</v>
      </c>
      <c r="O14" s="176"/>
      <c r="P14" s="175" t="s">
        <v>9</v>
      </c>
      <c r="Q14" s="176"/>
      <c r="R14" s="14" t="s">
        <v>12</v>
      </c>
      <c r="S14" s="36" t="str">
        <f>IF(AND(I15:J15),"AMBOS","DIFERENTES")</f>
        <v>DIFERENTES</v>
      </c>
      <c r="T14" s="36"/>
      <c r="U14" s="36"/>
      <c r="V14" s="36"/>
      <c r="W14" s="36"/>
      <c r="X14" s="36"/>
      <c r="Y14" s="36"/>
      <c r="Z14" s="36"/>
      <c r="AA14" s="36"/>
      <c r="AB14" s="36"/>
      <c r="AC14" s="36"/>
      <c r="AD14" s="36"/>
      <c r="AE14" s="36"/>
      <c r="AF14" s="36"/>
      <c r="AG14" s="36"/>
      <c r="AH14" s="36"/>
      <c r="AI14" s="36"/>
      <c r="AJ14" s="36"/>
      <c r="AK14" s="36"/>
      <c r="AL14" s="36"/>
      <c r="AM14" s="36"/>
      <c r="AN14" s="36"/>
    </row>
    <row r="15" spans="1:40" ht="13.5" customHeight="1" x14ac:dyDescent="0.3">
      <c r="A15" s="20"/>
      <c r="B15" s="190" t="s">
        <v>32</v>
      </c>
      <c r="C15" s="191"/>
      <c r="D15" s="192"/>
      <c r="E15" s="83">
        <v>2016</v>
      </c>
      <c r="F15" s="83">
        <v>2017</v>
      </c>
      <c r="G15" s="83">
        <v>2018</v>
      </c>
      <c r="H15" s="83">
        <v>2019</v>
      </c>
      <c r="I15" s="58" t="b">
        <v>1</v>
      </c>
      <c r="J15" s="59" t="b">
        <v>0</v>
      </c>
      <c r="K15" s="38"/>
      <c r="L15" s="25"/>
      <c r="M15" s="25"/>
      <c r="N15" s="25"/>
      <c r="O15" s="25"/>
      <c r="P15" s="25"/>
      <c r="Q15" s="25"/>
      <c r="R15" s="26"/>
      <c r="S15" s="18">
        <f>IF(S14="AMBOS",0,IF(AND(S14="DIFERENTES",S13=1),1,-1))</f>
        <v>1</v>
      </c>
      <c r="T15" s="39"/>
      <c r="U15" s="39"/>
    </row>
    <row r="16" spans="1:40" ht="15.75" customHeight="1" x14ac:dyDescent="0.3">
      <c r="A16" s="20"/>
      <c r="B16" s="164" t="s">
        <v>34</v>
      </c>
      <c r="C16" s="165"/>
      <c r="D16" s="165"/>
      <c r="E16" s="165"/>
      <c r="F16" s="165"/>
      <c r="G16" s="165"/>
      <c r="H16" s="165"/>
      <c r="I16" s="165"/>
      <c r="J16" s="165"/>
      <c r="K16" s="165"/>
      <c r="L16" s="165"/>
      <c r="M16" s="165"/>
      <c r="N16" s="165"/>
      <c r="O16" s="165"/>
      <c r="P16" s="165"/>
      <c r="Q16" s="165"/>
      <c r="R16" s="166"/>
      <c r="T16" s="39"/>
      <c r="U16" s="39"/>
    </row>
    <row r="17" spans="1:40" ht="33.75" customHeight="1" x14ac:dyDescent="0.3">
      <c r="A17" s="20"/>
      <c r="B17" s="227" t="s">
        <v>31</v>
      </c>
      <c r="C17" s="228"/>
      <c r="D17" s="228"/>
      <c r="E17" s="228"/>
      <c r="F17" s="229"/>
      <c r="G17" s="51" t="str">
        <f>IF(A13=1,"Ene","-")</f>
        <v>-</v>
      </c>
      <c r="H17" s="51" t="str">
        <f>IF(A13=1,"Feb",IF(A13=2,"Bimestre 1","-"))</f>
        <v>-</v>
      </c>
      <c r="I17" s="51" t="str">
        <f>IF(A13=1,"Mar",IF(A13=3,"1er Trimestre",IF(A13=6,E15,"-")))</f>
        <v>1er Trimestre</v>
      </c>
      <c r="J17" s="52" t="str">
        <f>IF(A13=1,"Abr",IF(A13=2,"Bimestre 2",IF(A13=4,"1er Cuatrimestre","-")))</f>
        <v>-</v>
      </c>
      <c r="K17" s="52" t="str">
        <f>IF(A13=1,"May","-")</f>
        <v>-</v>
      </c>
      <c r="L17" s="53" t="str">
        <f>IF(A13=1,"Jun",IF(A13=2,"Bimestre 3",IF(A13=3,"2do Trimestre",IF(A13=5,"1er Semestre",IF(A13=6,F15,"-")))))</f>
        <v>2do Trimestre</v>
      </c>
      <c r="M17" s="53" t="str">
        <f>IF(A13=1,"Jul","-")</f>
        <v>-</v>
      </c>
      <c r="N17" s="53" t="str">
        <f>IF(A13=1,"Ago",IF(A13=2,"Bimestre 4",IF(A13=4,"2do Cuatrimestre","-")))</f>
        <v>-</v>
      </c>
      <c r="O17" s="54" t="str">
        <f>IF(A13=1,"Sep",IF(A13=3,"3er Trimestre",IF(A13=6,G15,"-")))</f>
        <v>3er Trimestre</v>
      </c>
      <c r="P17" s="53" t="str">
        <f>IF(A13=1,"Oct",IF(A13=2,"Bimestre 5","-"))</f>
        <v>-</v>
      </c>
      <c r="Q17" s="53" t="str">
        <f>IF(A13=1,"Nov","-")</f>
        <v>-</v>
      </c>
      <c r="R17" s="55" t="str">
        <f>IF(A13=1,"Dic",IF(A13=2,"Bimestre 6",IF(A13=3,"4to Trimestre",IF(A13=4,"3er Cuatrimestre",IF(A13=5,"2do Semestre",IF(A13=6,H15,"-"))))))</f>
        <v>4to Trimestre</v>
      </c>
      <c r="T17" s="39" t="str">
        <f>IF($A$13=1,G17,IF($A$13=2,H17,IF($A$13=3,I17,IF($A$13=4,J17,IF($A$13=5,L17,IF($A$13=6,I17,"Error"))))))</f>
        <v>1er Trimestre</v>
      </c>
      <c r="U17" s="40">
        <f>(IF($A$13=1,G20,IF($A$13=2,H20,IF($A$13=3,I20,IF($A$13=4,J20,IF($A$13=5,L20,IF($A$13=6,I20,"Error")))))))</f>
        <v>0</v>
      </c>
      <c r="V17" s="41">
        <f>(IF($A$13=1,G21,IF($A$13=2,H21,IF($A$13=3,I21,IF($A$13=4,J21,IF($A$13=5,L21,IF($A$13=6,I21,"Error")))))))</f>
        <v>0</v>
      </c>
    </row>
    <row r="18" spans="1:40" ht="19.5" customHeight="1" x14ac:dyDescent="0.3">
      <c r="A18" s="20"/>
      <c r="B18" s="169" t="str">
        <f>IF(G9="","",G9)</f>
        <v>Proyectos implementados durante el periodo</v>
      </c>
      <c r="C18" s="170"/>
      <c r="D18" s="170"/>
      <c r="E18" s="170"/>
      <c r="F18" s="170"/>
      <c r="G18" s="61"/>
      <c r="H18" s="61"/>
      <c r="I18" s="61">
        <v>0</v>
      </c>
      <c r="J18" s="62"/>
      <c r="K18" s="62"/>
      <c r="L18" s="62">
        <v>4</v>
      </c>
      <c r="M18" s="62"/>
      <c r="N18" s="62"/>
      <c r="O18" s="62">
        <v>8</v>
      </c>
      <c r="P18" s="62"/>
      <c r="Q18" s="62"/>
      <c r="R18" s="63"/>
      <c r="T18" s="39" t="str">
        <f>IF($A$13=1,H17,IF($A$13=2,J17,IF($A$13=3,L17,IF($A$13=4,N17,IF($A$13=5,R17,IF($A$13=6,L17,"Error"))))))</f>
        <v>2do Trimestre</v>
      </c>
      <c r="U18" s="40">
        <f>IF($A$13=1,H$20,IF($A$13=2,J20,IF($A$13=3,L20,IF($A$13=4,N20,IF($A$13=5,R20,IF($A$13=6,L20,"Error"))))))</f>
        <v>0.33333333333333331</v>
      </c>
      <c r="V18" s="41">
        <f>IF($A$13=1,H$21,IF($A$13=2,J21,IF($A$13=3,L21,IF($A$13=4,N21,IF($A$13=5,R21,IF($A$13=6,L21,"Error"))))))</f>
        <v>0.5</v>
      </c>
      <c r="W18" s="18" t="str">
        <f>IF(U18="","",IF(U18&gt;=U17,"A","D"))</f>
        <v>A</v>
      </c>
    </row>
    <row r="19" spans="1:40" ht="19.5" customHeight="1" x14ac:dyDescent="0.3">
      <c r="A19" s="20"/>
      <c r="B19" s="169" t="str">
        <f>IF(G10="","",G10)</f>
        <v>Proyectos planificados durante el periodo</v>
      </c>
      <c r="C19" s="170"/>
      <c r="D19" s="170"/>
      <c r="E19" s="170"/>
      <c r="F19" s="170"/>
      <c r="G19" s="61"/>
      <c r="H19" s="61"/>
      <c r="I19" s="61">
        <v>0</v>
      </c>
      <c r="J19" s="62"/>
      <c r="K19" s="62"/>
      <c r="L19" s="62">
        <v>12</v>
      </c>
      <c r="M19" s="62"/>
      <c r="N19" s="62"/>
      <c r="O19" s="62">
        <v>12</v>
      </c>
      <c r="P19" s="62"/>
      <c r="Q19" s="62"/>
      <c r="R19" s="63"/>
      <c r="T19" s="39" t="str">
        <f>IF($A$13=1,I17,IF($A$13=2,L17,IF($A$13=3,O17,IF($A$13=4,R17,IF($A$13=5,"",IF($A$13=6,O17,"Error"))))))</f>
        <v>3er Trimestre</v>
      </c>
      <c r="U19" s="40">
        <f>IF($A$13=1,I$20,IF($A$13=2,L20,IF($A$13=3,O20,IF($A$13=4,R20,IF($A$13=5,"",IF($A$13=6,O20,"Error"))))))</f>
        <v>0.66666666666666663</v>
      </c>
      <c r="V19" s="41">
        <f>IF($A$13=1,I$21,IF($A$13=2,L21,IF($A$13=3,O21,IF($A$13=4,R21,IF($A$13=5,"",IF($A$13=6,O21,"Error"))))))</f>
        <v>0.75</v>
      </c>
      <c r="W19" s="18" t="str">
        <f t="shared" ref="W19:W28" si="0">IF(U19="","",IF(U19&gt;=U18,"A","D"))</f>
        <v>A</v>
      </c>
    </row>
    <row r="20" spans="1:40" ht="15.75" customHeight="1" x14ac:dyDescent="0.3">
      <c r="A20" s="20"/>
      <c r="B20" s="171" t="s">
        <v>37</v>
      </c>
      <c r="C20" s="172"/>
      <c r="D20" s="172"/>
      <c r="E20" s="172"/>
      <c r="F20" s="172"/>
      <c r="G20" s="66" t="str">
        <f>IF(G19="","",IF(G19=0,0,G18/G19))</f>
        <v/>
      </c>
      <c r="H20" s="66" t="str">
        <f t="shared" ref="H20:R20" si="1">IF(H19="","",IF(H19=0,0,H18/H19))</f>
        <v/>
      </c>
      <c r="I20" s="66">
        <f t="shared" si="1"/>
        <v>0</v>
      </c>
      <c r="J20" s="66" t="str">
        <f t="shared" si="1"/>
        <v/>
      </c>
      <c r="K20" s="66" t="str">
        <f t="shared" si="1"/>
        <v/>
      </c>
      <c r="L20" s="66">
        <f t="shared" si="1"/>
        <v>0.33333333333333331</v>
      </c>
      <c r="M20" s="66" t="str">
        <f t="shared" si="1"/>
        <v/>
      </c>
      <c r="N20" s="66" t="str">
        <f t="shared" si="1"/>
        <v/>
      </c>
      <c r="O20" s="66">
        <f t="shared" si="1"/>
        <v>0.66666666666666663</v>
      </c>
      <c r="P20" s="66" t="str">
        <f t="shared" si="1"/>
        <v/>
      </c>
      <c r="Q20" s="66" t="str">
        <f t="shared" si="1"/>
        <v/>
      </c>
      <c r="R20" s="67" t="str">
        <f t="shared" si="1"/>
        <v/>
      </c>
      <c r="T20" s="39" t="str">
        <f>IF($A$13=1,J$17,IF($A$13=2,N17,IF($A$13=3,R17,IF($A$13=4,"",IF($A$13=5,"",IF($A$13=6,R17,"Error"))))))</f>
        <v>4to Trimestre</v>
      </c>
      <c r="U20" s="40" t="str">
        <f>IF($A$13=1,J$20,IF($A$13=2,N20,IF($A$13=3,R20,IF($A$13=4,"",IF($A$13=5,"",IF($A$13=6,R20,"Error"))))))</f>
        <v/>
      </c>
      <c r="V20" s="41">
        <f>IF($A$13=1,J$21,IF($A$13=2,N21,IF($A$13=3,R21,IF($A$13=4,"",IF($A$13=5,"",IF($A$13=6,R21,"Error"))))))</f>
        <v>1</v>
      </c>
      <c r="W20" s="18" t="str">
        <f t="shared" si="0"/>
        <v/>
      </c>
    </row>
    <row r="21" spans="1:40" ht="15.75" customHeight="1" x14ac:dyDescent="0.3">
      <c r="A21" s="20"/>
      <c r="B21" s="180" t="s">
        <v>38</v>
      </c>
      <c r="C21" s="181"/>
      <c r="D21" s="181"/>
      <c r="E21" s="181"/>
      <c r="F21" s="182"/>
      <c r="G21" s="64"/>
      <c r="H21" s="64"/>
      <c r="I21" s="64">
        <v>0</v>
      </c>
      <c r="J21" s="64"/>
      <c r="K21" s="64"/>
      <c r="L21" s="64">
        <v>0.5</v>
      </c>
      <c r="M21" s="64"/>
      <c r="N21" s="64"/>
      <c r="O21" s="64">
        <v>0.75</v>
      </c>
      <c r="P21" s="64"/>
      <c r="Q21" s="64"/>
      <c r="R21" s="65">
        <v>1</v>
      </c>
      <c r="T21" s="39" t="str">
        <f>IF($A$13=1,K$17,IF($A$13=2,P17,IF($A$13=3,"",IF($A$13=4,"",IF($A$13=5,"",IF($A$13=6,"","Error"))))))</f>
        <v/>
      </c>
      <c r="U21" s="40" t="str">
        <f>IF($A$13=1,K$20,IF($A$13=2,P20,IF($A$13=3,"",IF($A$13=4,"",IF($A$13=5,"",IF($A$13=6,"","Error"))))))</f>
        <v/>
      </c>
      <c r="V21" s="41" t="str">
        <f>IF($A$13=1,K$21,IF($A$13=2,P21,IF($A$13=3,"",IF($A$13=4,"",IF($A$13=5,"",IF($A$13=6,"","Error"))))))</f>
        <v/>
      </c>
      <c r="W21" s="18" t="str">
        <f t="shared" si="0"/>
        <v/>
      </c>
    </row>
    <row r="22" spans="1:40" s="42" customFormat="1" ht="17.25" customHeight="1" x14ac:dyDescent="0.3">
      <c r="A22" s="27"/>
      <c r="B22" s="210" t="s">
        <v>35</v>
      </c>
      <c r="C22" s="211"/>
      <c r="D22" s="211"/>
      <c r="E22" s="211"/>
      <c r="F22" s="211"/>
      <c r="G22" s="211"/>
      <c r="H22" s="211"/>
      <c r="I22" s="211"/>
      <c r="J22" s="211"/>
      <c r="K22" s="211"/>
      <c r="L22" s="211"/>
      <c r="M22" s="211"/>
      <c r="N22" s="211"/>
      <c r="O22" s="211"/>
      <c r="P22" s="211"/>
      <c r="Q22" s="211"/>
      <c r="R22" s="212"/>
      <c r="S22" s="18"/>
      <c r="T22" s="39" t="str">
        <f>IF($A$13=1,L$17,IF($A$13=2,R17,IF($A$13=3,"",IF($A$13=4,"",IF($A$13=5,"",IF($A$13=6,"","Error"))))))</f>
        <v/>
      </c>
      <c r="U22" s="40" t="str">
        <f>IF($A$13=1,L$20,IF($A$13=2,R20,IF($A$13=3,"",IF($A$13=4,"",IF($A$13=5,"",IF($A$13=6,"","Error"))))))</f>
        <v/>
      </c>
      <c r="V22" s="41" t="str">
        <f>IF($A$13=1,L$21,IF($A$13=2,R21,IF($A$13=3,"",IF($A$13=4,"",IF($A$13=5,"",IF($A$13=6,"","Error"))))))</f>
        <v/>
      </c>
      <c r="W22" s="18" t="str">
        <f t="shared" si="0"/>
        <v/>
      </c>
      <c r="X22" s="18"/>
      <c r="Y22" s="18"/>
      <c r="Z22" s="18"/>
      <c r="AA22" s="18"/>
      <c r="AB22" s="18"/>
      <c r="AC22" s="18"/>
      <c r="AD22" s="18"/>
      <c r="AE22" s="18"/>
      <c r="AF22" s="18"/>
      <c r="AG22" s="18"/>
      <c r="AH22" s="18"/>
      <c r="AI22" s="18"/>
      <c r="AJ22" s="18"/>
      <c r="AK22" s="18"/>
      <c r="AL22" s="18"/>
      <c r="AM22" s="18"/>
      <c r="AN22" s="18"/>
    </row>
    <row r="23" spans="1:40" ht="81" customHeight="1" x14ac:dyDescent="0.3">
      <c r="A23" s="27"/>
      <c r="B23" s="213" t="str">
        <f>IF(AND(I15=TRUE,W30&gt;=W29),"",IF(AND(I15=TRUE,W30&lt;W29),"REVISAR TENDENCIA ASCENDENTE",IF(AND(J15=TRUE,W30&lt;W29),"",IF(AND(J15=TRUE,W30&gt;W29),"REVISAR TENDENCIA DESCENDENTE",""))))</f>
        <v/>
      </c>
      <c r="C23" s="214"/>
      <c r="D23" s="214"/>
      <c r="E23" s="214"/>
      <c r="F23" s="214"/>
      <c r="G23" s="214"/>
      <c r="H23" s="214"/>
      <c r="I23" s="214"/>
      <c r="J23" s="214"/>
      <c r="K23" s="214"/>
      <c r="L23" s="214"/>
      <c r="M23" s="214"/>
      <c r="N23" s="214"/>
      <c r="O23" s="214"/>
      <c r="P23" s="214"/>
      <c r="Q23" s="214"/>
      <c r="R23" s="215"/>
      <c r="T23" s="39" t="str">
        <f>IF($A$13=1,M$17,IF($A$13=2,"",IF($A$13=3,"",IF($A$13=4,"",IF($A$13=5,"",IF($A$13=6,"","Error"))))))</f>
        <v/>
      </c>
      <c r="U23" s="40" t="str">
        <f>IF($A$13=1,M$20,IF($A$13=2,"",IF($A$13=3,"",IF($A$13=4,"",IF($A$13=5,"",IF($A$13=6,"","Error"))))))</f>
        <v/>
      </c>
      <c r="V23" s="41" t="str">
        <f>IF($A$13=1,M$21,IF($A$13=2,"",IF($A$13=3,"",IF($A$13=4,"",IF($A$13=5,"",IF($A$13=6,"","Error"))))))</f>
        <v/>
      </c>
      <c r="W23" s="18" t="str">
        <f t="shared" si="0"/>
        <v/>
      </c>
    </row>
    <row r="24" spans="1:40" ht="15" customHeight="1" x14ac:dyDescent="0.3">
      <c r="A24" s="27"/>
      <c r="B24" s="216"/>
      <c r="C24" s="217"/>
      <c r="D24" s="217"/>
      <c r="E24" s="217"/>
      <c r="F24" s="217"/>
      <c r="G24" s="217"/>
      <c r="H24" s="217"/>
      <c r="I24" s="217"/>
      <c r="J24" s="217"/>
      <c r="K24" s="217"/>
      <c r="L24" s="217"/>
      <c r="M24" s="217"/>
      <c r="N24" s="217"/>
      <c r="O24" s="217"/>
      <c r="P24" s="217"/>
      <c r="Q24" s="217"/>
      <c r="R24" s="218"/>
      <c r="T24" s="39" t="str">
        <f>IF($A$13=1,N$17,IF($A$13=2,"",IF($A$13=3,"",IF($A$13=4,"",IF($A$13=5,"",IF($A$13=6,"","Error"))))))</f>
        <v/>
      </c>
      <c r="U24" s="40" t="str">
        <f>IF($A$13=1,N$20,IF($A$13=2,"",IF($A$13=3,"",IF($A$13=4,"",IF($A$13=5,"",IF($A$13=6,"","Error"))))))</f>
        <v/>
      </c>
      <c r="V24" s="41" t="str">
        <f>IF($A$13=1,N$21,IF($A$13=2,"",IF($A$13=3,"",IF($A$13=4,"",IF($A$13=5,"",IF($A$13=6,"","Error"))))))</f>
        <v/>
      </c>
      <c r="W24" s="18" t="str">
        <f t="shared" si="0"/>
        <v/>
      </c>
    </row>
    <row r="25" spans="1:40" ht="16.5" customHeight="1" x14ac:dyDescent="0.3">
      <c r="A25" s="27"/>
      <c r="B25" s="216"/>
      <c r="C25" s="217"/>
      <c r="D25" s="217"/>
      <c r="E25" s="217"/>
      <c r="F25" s="217"/>
      <c r="G25" s="217"/>
      <c r="H25" s="217"/>
      <c r="I25" s="217"/>
      <c r="J25" s="217"/>
      <c r="K25" s="217"/>
      <c r="L25" s="217"/>
      <c r="M25" s="217"/>
      <c r="N25" s="217"/>
      <c r="O25" s="217"/>
      <c r="P25" s="217"/>
      <c r="Q25" s="217"/>
      <c r="R25" s="218"/>
      <c r="T25" s="39" t="str">
        <f>IF($A$13=1,O$17,IF($A$13=2,"",IF($A$13=3,"",IF($A$13=4,"",IF($A$13=5,"",IF($A$13=6,"","Error"))))))</f>
        <v/>
      </c>
      <c r="U25" s="40" t="str">
        <f>IF($A$13=1,O$20,IF($A$13=2,"",IF($A$13=3,"",IF($A$13=4,"",IF($A$13=5,"",IF($A$13=6,"","Error"))))))</f>
        <v/>
      </c>
      <c r="V25" s="41" t="str">
        <f>IF($A$13=1,O$21,IF($A$13=2,"",IF($A$13=3,"",IF($A$13=4,"",IF($A$13=5,"",IF($A$13=6,"","Error"))))))</f>
        <v/>
      </c>
      <c r="W25" s="18" t="str">
        <f t="shared" si="0"/>
        <v/>
      </c>
    </row>
    <row r="26" spans="1:40" ht="12.75" customHeight="1" x14ac:dyDescent="0.3">
      <c r="A26" s="27"/>
      <c r="B26" s="216"/>
      <c r="C26" s="217"/>
      <c r="D26" s="217"/>
      <c r="E26" s="217"/>
      <c r="F26" s="217"/>
      <c r="G26" s="217"/>
      <c r="H26" s="217"/>
      <c r="I26" s="217"/>
      <c r="J26" s="217"/>
      <c r="K26" s="217"/>
      <c r="L26" s="217"/>
      <c r="M26" s="217"/>
      <c r="N26" s="217"/>
      <c r="O26" s="217"/>
      <c r="P26" s="217"/>
      <c r="Q26" s="217"/>
      <c r="R26" s="218"/>
      <c r="T26" s="39" t="str">
        <f>IF($A$13=1,P$17,IF($A$13=2,"",IF($A$13=3,"",IF($A$13=4,"",IF($A$13=5,"",IF($A$13=6,"","Error"))))))</f>
        <v/>
      </c>
      <c r="U26" s="40" t="str">
        <f>IF($A$13=1,P$20,IF($A$13=2,"",IF($A$13=3,"",IF($A$13=4,"",IF($A$13=5,"",IF($A$13=6,"","Error"))))))</f>
        <v/>
      </c>
      <c r="V26" s="41" t="str">
        <f>IF($A$13=1,P$21,IF($A$13=2,"",IF($A$13=3,"",IF($A$13=4,"",IF($A$13=5,"",IF($A$13=6,"","Error"))))))</f>
        <v/>
      </c>
      <c r="W26" s="18" t="str">
        <f t="shared" si="0"/>
        <v/>
      </c>
    </row>
    <row r="27" spans="1:40" ht="12.75" customHeight="1" x14ac:dyDescent="0.3">
      <c r="A27" s="27"/>
      <c r="B27" s="216"/>
      <c r="C27" s="217"/>
      <c r="D27" s="217"/>
      <c r="E27" s="217"/>
      <c r="F27" s="217"/>
      <c r="G27" s="217"/>
      <c r="H27" s="217"/>
      <c r="I27" s="217"/>
      <c r="J27" s="217"/>
      <c r="K27" s="217"/>
      <c r="L27" s="217"/>
      <c r="M27" s="217"/>
      <c r="N27" s="217"/>
      <c r="O27" s="217"/>
      <c r="P27" s="217"/>
      <c r="Q27" s="217"/>
      <c r="R27" s="218"/>
      <c r="T27" s="39" t="str">
        <f>IF($A$13=1,Q$17,IF($A$13=2,"",IF($A$13=3,"",IF($A$13=4,"",IF($A$13=5,"",IF($A$13=6,"","Error"))))))</f>
        <v/>
      </c>
      <c r="U27" s="40" t="str">
        <f>IF($A$13=1,Q$20,IF($A$13=2,"",IF($A$13=3,"",IF($A$13=4,"",IF($A$13=5,"",IF($A$13=6,"","Error"))))))</f>
        <v/>
      </c>
      <c r="V27" s="41" t="str">
        <f>IF($A$13=1,Q$21,IF($A$13=2,"",IF($A$13=3,"",IF($A$13=4,"",IF($A$13=5,"",IF($A$13=6,"","Error"))))))</f>
        <v/>
      </c>
      <c r="W27" s="18" t="str">
        <f t="shared" si="0"/>
        <v/>
      </c>
    </row>
    <row r="28" spans="1:40" ht="16.5" customHeight="1" x14ac:dyDescent="0.3">
      <c r="A28" s="27"/>
      <c r="B28" s="216"/>
      <c r="C28" s="217"/>
      <c r="D28" s="217"/>
      <c r="E28" s="217"/>
      <c r="F28" s="217"/>
      <c r="G28" s="217"/>
      <c r="H28" s="217"/>
      <c r="I28" s="217"/>
      <c r="J28" s="217"/>
      <c r="K28" s="217"/>
      <c r="L28" s="217"/>
      <c r="M28" s="217"/>
      <c r="N28" s="217"/>
      <c r="O28" s="217"/>
      <c r="P28" s="217"/>
      <c r="Q28" s="217"/>
      <c r="R28" s="218"/>
      <c r="T28" s="39" t="str">
        <f>IF($A$13=1,R$17,IF($A$13=2,"",IF($A$13=3,"",IF($A$13=4,"",IF($A$13=5,"",IF($A$13=6,"","Error"))))))</f>
        <v/>
      </c>
      <c r="U28" s="40" t="str">
        <f>IF($A$13=1,R$20,IF($A$13=2,"",IF($A$13=3,"",IF($A$13=4,"",IF($A$13=5,"",IF($A$13=6,"","Error"))))))</f>
        <v/>
      </c>
      <c r="V28" s="41" t="str">
        <f>IF($A$13=1,R$21,IF($A$13=2,"",IF($A$13=3,"",IF($A$13=4,"",IF($A$13=5,"",IF($A$13=6,"","Error"))))))</f>
        <v/>
      </c>
      <c r="W28" s="18" t="str">
        <f t="shared" si="0"/>
        <v/>
      </c>
    </row>
    <row r="29" spans="1:40" ht="12.75" customHeight="1" x14ac:dyDescent="0.3">
      <c r="A29" s="27"/>
      <c r="B29" s="216"/>
      <c r="C29" s="217"/>
      <c r="D29" s="217"/>
      <c r="E29" s="217"/>
      <c r="F29" s="217"/>
      <c r="G29" s="217"/>
      <c r="H29" s="217"/>
      <c r="I29" s="217"/>
      <c r="J29" s="217"/>
      <c r="K29" s="217"/>
      <c r="L29" s="217"/>
      <c r="M29" s="217"/>
      <c r="N29" s="217"/>
      <c r="O29" s="217"/>
      <c r="P29" s="217"/>
      <c r="Q29" s="217"/>
      <c r="R29" s="218"/>
      <c r="T29" s="39"/>
      <c r="U29" s="39"/>
      <c r="V29" s="43">
        <f>IF(U28&lt;&gt;"",U28,IF(U27&lt;&gt;"",U27,IF(U26&lt;&gt;"",U26,IF(U25&lt;&gt;"",U25,IF(U24&lt;&gt;"",U24,IF(U23&lt;&gt;"",U23,IF(U22&lt;&gt;"",U22,IF(U21&lt;&gt;"",U21,IF(U20&lt;&gt;"",U20,IF(U19&lt;&gt;"",U19,IF(U18&lt;&gt;"",U18,IF(U17&lt;&gt;"",U17,""))))))))))))</f>
        <v>0.66666666666666663</v>
      </c>
      <c r="W29" s="44">
        <f>COUNTIF(W18:W28,"D")</f>
        <v>0</v>
      </c>
    </row>
    <row r="30" spans="1:40" ht="9.75" customHeight="1" x14ac:dyDescent="0.3">
      <c r="A30" s="27"/>
      <c r="B30" s="216"/>
      <c r="C30" s="217"/>
      <c r="D30" s="217"/>
      <c r="E30" s="217"/>
      <c r="F30" s="217"/>
      <c r="G30" s="217"/>
      <c r="H30" s="217"/>
      <c r="I30" s="217"/>
      <c r="J30" s="217"/>
      <c r="K30" s="217"/>
      <c r="L30" s="217"/>
      <c r="M30" s="217"/>
      <c r="N30" s="217"/>
      <c r="O30" s="217"/>
      <c r="P30" s="217"/>
      <c r="Q30" s="217"/>
      <c r="R30" s="218"/>
      <c r="W30" s="44">
        <f>COUNTIF(W18:W28,"A")</f>
        <v>2</v>
      </c>
    </row>
    <row r="31" spans="1:40" ht="15.75" customHeight="1" x14ac:dyDescent="0.3">
      <c r="A31" s="27"/>
      <c r="B31" s="216"/>
      <c r="C31" s="217"/>
      <c r="D31" s="217"/>
      <c r="E31" s="217"/>
      <c r="F31" s="217"/>
      <c r="G31" s="217"/>
      <c r="H31" s="217"/>
      <c r="I31" s="217"/>
      <c r="J31" s="217"/>
      <c r="K31" s="217"/>
      <c r="L31" s="217"/>
      <c r="M31" s="217"/>
      <c r="N31" s="217"/>
      <c r="O31" s="217"/>
      <c r="P31" s="217"/>
      <c r="Q31" s="217"/>
      <c r="R31" s="218"/>
    </row>
    <row r="32" spans="1:40" ht="11.25" customHeight="1" x14ac:dyDescent="0.3">
      <c r="A32" s="27"/>
      <c r="B32" s="216"/>
      <c r="C32" s="217"/>
      <c r="D32" s="217"/>
      <c r="E32" s="217"/>
      <c r="F32" s="217"/>
      <c r="G32" s="217"/>
      <c r="H32" s="217"/>
      <c r="I32" s="217"/>
      <c r="J32" s="217"/>
      <c r="K32" s="217"/>
      <c r="L32" s="217"/>
      <c r="M32" s="217"/>
      <c r="N32" s="217"/>
      <c r="O32" s="217"/>
      <c r="P32" s="217"/>
      <c r="Q32" s="217"/>
      <c r="R32" s="218"/>
    </row>
    <row r="33" spans="1:18" ht="15" customHeight="1" x14ac:dyDescent="0.3">
      <c r="A33" s="27"/>
      <c r="B33" s="216"/>
      <c r="C33" s="217"/>
      <c r="D33" s="217"/>
      <c r="E33" s="217"/>
      <c r="F33" s="217"/>
      <c r="G33" s="217"/>
      <c r="H33" s="217"/>
      <c r="I33" s="217"/>
      <c r="J33" s="217"/>
      <c r="K33" s="217"/>
      <c r="L33" s="217"/>
      <c r="M33" s="217"/>
      <c r="N33" s="217"/>
      <c r="O33" s="217"/>
      <c r="P33" s="217"/>
      <c r="Q33" s="217"/>
      <c r="R33" s="218"/>
    </row>
    <row r="34" spans="1:18" ht="15" customHeight="1" x14ac:dyDescent="0.3">
      <c r="A34" s="27"/>
      <c r="B34" s="216"/>
      <c r="C34" s="217"/>
      <c r="D34" s="217"/>
      <c r="E34" s="217"/>
      <c r="F34" s="217"/>
      <c r="G34" s="217"/>
      <c r="H34" s="217"/>
      <c r="I34" s="217"/>
      <c r="J34" s="217"/>
      <c r="K34" s="217"/>
      <c r="L34" s="217"/>
      <c r="M34" s="217"/>
      <c r="N34" s="217"/>
      <c r="O34" s="217"/>
      <c r="P34" s="217"/>
      <c r="Q34" s="217"/>
      <c r="R34" s="218"/>
    </row>
    <row r="35" spans="1:18" ht="15" customHeight="1" x14ac:dyDescent="0.3">
      <c r="A35" s="27"/>
      <c r="B35" s="216"/>
      <c r="C35" s="217"/>
      <c r="D35" s="217"/>
      <c r="E35" s="217"/>
      <c r="F35" s="217"/>
      <c r="G35" s="217"/>
      <c r="H35" s="217"/>
      <c r="I35" s="217"/>
      <c r="J35" s="217"/>
      <c r="K35" s="217"/>
      <c r="L35" s="217"/>
      <c r="M35" s="217"/>
      <c r="N35" s="217"/>
      <c r="O35" s="217"/>
      <c r="P35" s="217"/>
      <c r="Q35" s="217"/>
      <c r="R35" s="218"/>
    </row>
    <row r="36" spans="1:18" ht="15" customHeight="1" x14ac:dyDescent="0.3">
      <c r="A36" s="27"/>
      <c r="B36" s="216"/>
      <c r="C36" s="217"/>
      <c r="D36" s="217"/>
      <c r="E36" s="217"/>
      <c r="F36" s="217"/>
      <c r="G36" s="217"/>
      <c r="H36" s="217"/>
      <c r="I36" s="217"/>
      <c r="J36" s="217"/>
      <c r="K36" s="217"/>
      <c r="L36" s="217"/>
      <c r="M36" s="217"/>
      <c r="N36" s="217"/>
      <c r="O36" s="217"/>
      <c r="P36" s="217"/>
      <c r="Q36" s="217"/>
      <c r="R36" s="218"/>
    </row>
    <row r="37" spans="1:18" ht="15" customHeight="1" x14ac:dyDescent="0.3">
      <c r="A37" s="27"/>
      <c r="B37" s="216"/>
      <c r="C37" s="217"/>
      <c r="D37" s="217"/>
      <c r="E37" s="217"/>
      <c r="F37" s="217"/>
      <c r="G37" s="217"/>
      <c r="H37" s="217"/>
      <c r="I37" s="217"/>
      <c r="J37" s="217"/>
      <c r="K37" s="217"/>
      <c r="L37" s="217"/>
      <c r="M37" s="217"/>
      <c r="N37" s="217"/>
      <c r="O37" s="217"/>
      <c r="P37" s="217"/>
      <c r="Q37" s="217"/>
      <c r="R37" s="218"/>
    </row>
    <row r="38" spans="1:18" ht="15" customHeight="1" x14ac:dyDescent="0.3">
      <c r="A38" s="27"/>
      <c r="B38" s="216"/>
      <c r="C38" s="217"/>
      <c r="D38" s="217"/>
      <c r="E38" s="217"/>
      <c r="F38" s="217"/>
      <c r="G38" s="217"/>
      <c r="H38" s="217"/>
      <c r="I38" s="217"/>
      <c r="J38" s="217"/>
      <c r="K38" s="217"/>
      <c r="L38" s="217"/>
      <c r="M38" s="217"/>
      <c r="N38" s="217"/>
      <c r="O38" s="217"/>
      <c r="P38" s="217"/>
      <c r="Q38" s="217"/>
      <c r="R38" s="218"/>
    </row>
    <row r="39" spans="1:18" ht="15" customHeight="1" x14ac:dyDescent="0.3">
      <c r="A39" s="27"/>
      <c r="B39" s="216"/>
      <c r="C39" s="217"/>
      <c r="D39" s="217"/>
      <c r="E39" s="217"/>
      <c r="F39" s="217"/>
      <c r="G39" s="217"/>
      <c r="H39" s="217"/>
      <c r="I39" s="217"/>
      <c r="J39" s="217"/>
      <c r="K39" s="217"/>
      <c r="L39" s="217"/>
      <c r="M39" s="217"/>
      <c r="N39" s="217"/>
      <c r="O39" s="217"/>
      <c r="P39" s="217"/>
      <c r="Q39" s="217"/>
      <c r="R39" s="218"/>
    </row>
    <row r="40" spans="1:18" ht="15" customHeight="1" thickBot="1" x14ac:dyDescent="0.35">
      <c r="A40" s="27"/>
      <c r="B40" s="219"/>
      <c r="C40" s="220"/>
      <c r="D40" s="220"/>
      <c r="E40" s="220"/>
      <c r="F40" s="220"/>
      <c r="G40" s="220"/>
      <c r="H40" s="220"/>
      <c r="I40" s="220"/>
      <c r="J40" s="220"/>
      <c r="K40" s="220"/>
      <c r="L40" s="220"/>
      <c r="M40" s="220"/>
      <c r="N40" s="220"/>
      <c r="O40" s="220"/>
      <c r="P40" s="220"/>
      <c r="Q40" s="220"/>
      <c r="R40" s="221"/>
    </row>
    <row r="41" spans="1:18" x14ac:dyDescent="0.3">
      <c r="A41" s="27"/>
      <c r="B41" s="24"/>
      <c r="C41" s="24"/>
      <c r="D41" s="24"/>
      <c r="E41" s="24"/>
      <c r="F41" s="24"/>
      <c r="G41" s="24"/>
      <c r="H41" s="24"/>
      <c r="I41" s="24"/>
      <c r="J41" s="24"/>
      <c r="K41" s="24"/>
      <c r="P41" s="24"/>
    </row>
    <row r="42" spans="1:18" x14ac:dyDescent="0.3">
      <c r="A42" s="27"/>
      <c r="B42" s="165" t="s">
        <v>36</v>
      </c>
      <c r="C42" s="165"/>
      <c r="D42" s="165"/>
      <c r="E42" s="165"/>
      <c r="F42" s="165"/>
      <c r="G42" s="165"/>
      <c r="H42" s="165"/>
      <c r="I42" s="165"/>
      <c r="J42" s="165"/>
      <c r="K42" s="165"/>
      <c r="L42" s="165"/>
      <c r="M42" s="165"/>
      <c r="N42" s="165"/>
      <c r="O42" s="165"/>
      <c r="P42" s="165"/>
      <c r="Q42" s="165"/>
      <c r="R42" s="165"/>
    </row>
    <row r="43" spans="1:18" ht="17.25" customHeight="1" x14ac:dyDescent="0.3">
      <c r="A43" s="27"/>
      <c r="B43" s="209" t="s">
        <v>61</v>
      </c>
      <c r="C43" s="209"/>
      <c r="D43" s="209"/>
      <c r="E43" s="209"/>
      <c r="F43" s="9" t="s">
        <v>15</v>
      </c>
      <c r="G43" s="9" t="s">
        <v>62</v>
      </c>
      <c r="H43" s="209" t="s">
        <v>63</v>
      </c>
      <c r="I43" s="209"/>
      <c r="J43" s="209"/>
      <c r="K43" s="209"/>
      <c r="L43" s="209"/>
      <c r="M43" s="209"/>
      <c r="N43" s="209" t="s">
        <v>64</v>
      </c>
      <c r="O43" s="209"/>
      <c r="P43" s="209"/>
      <c r="Q43" s="209"/>
      <c r="R43" s="209"/>
    </row>
    <row r="44" spans="1:18" ht="30.75" customHeight="1" x14ac:dyDescent="0.3">
      <c r="A44" s="27"/>
      <c r="B44" s="173" t="str">
        <f>T17</f>
        <v>1er Trimestre</v>
      </c>
      <c r="C44" s="173"/>
      <c r="D44" s="173"/>
      <c r="E44" s="173"/>
      <c r="F44" s="74">
        <f>V17</f>
        <v>0</v>
      </c>
      <c r="G44" s="74">
        <f>U17</f>
        <v>0</v>
      </c>
      <c r="H44" s="174" t="s">
        <v>157</v>
      </c>
      <c r="I44" s="174"/>
      <c r="J44" s="174"/>
      <c r="K44" s="174"/>
      <c r="L44" s="174"/>
      <c r="M44" s="174"/>
      <c r="N44" s="174"/>
      <c r="O44" s="174"/>
      <c r="P44" s="174"/>
      <c r="Q44" s="174"/>
      <c r="R44" s="174"/>
    </row>
    <row r="45" spans="1:18" ht="30.75" customHeight="1" x14ac:dyDescent="0.3">
      <c r="A45" s="27"/>
      <c r="B45" s="173" t="str">
        <f t="shared" ref="B45:B55" si="2">T18</f>
        <v>2do Trimestre</v>
      </c>
      <c r="C45" s="173"/>
      <c r="D45" s="173"/>
      <c r="E45" s="173"/>
      <c r="F45" s="74">
        <f t="shared" ref="F45:F55" si="3">V18</f>
        <v>0.5</v>
      </c>
      <c r="G45" s="74">
        <f t="shared" ref="G45:G55" si="4">U18</f>
        <v>0.33333333333333331</v>
      </c>
      <c r="H45" s="174" t="s">
        <v>158</v>
      </c>
      <c r="I45" s="174"/>
      <c r="J45" s="174"/>
      <c r="K45" s="174"/>
      <c r="L45" s="174"/>
      <c r="M45" s="174"/>
      <c r="N45" s="174"/>
      <c r="O45" s="174"/>
      <c r="P45" s="174"/>
      <c r="Q45" s="174"/>
      <c r="R45" s="174"/>
    </row>
    <row r="46" spans="1:18" ht="30.75" customHeight="1" x14ac:dyDescent="0.3">
      <c r="A46" s="27"/>
      <c r="B46" s="173" t="str">
        <f t="shared" si="2"/>
        <v>3er Trimestre</v>
      </c>
      <c r="C46" s="173"/>
      <c r="D46" s="173"/>
      <c r="E46" s="173"/>
      <c r="F46" s="74">
        <f t="shared" si="3"/>
        <v>0.75</v>
      </c>
      <c r="G46" s="74">
        <f t="shared" si="4"/>
        <v>0.66666666666666663</v>
      </c>
      <c r="H46" s="174"/>
      <c r="I46" s="174"/>
      <c r="J46" s="174"/>
      <c r="K46" s="174"/>
      <c r="L46" s="174"/>
      <c r="M46" s="174"/>
      <c r="N46" s="174"/>
      <c r="O46" s="174"/>
      <c r="P46" s="174"/>
      <c r="Q46" s="174"/>
      <c r="R46" s="174"/>
    </row>
    <row r="47" spans="1:18" ht="30.75" customHeight="1" x14ac:dyDescent="0.3">
      <c r="A47" s="27"/>
      <c r="B47" s="173" t="str">
        <f t="shared" si="2"/>
        <v>4to Trimestre</v>
      </c>
      <c r="C47" s="173"/>
      <c r="D47" s="173"/>
      <c r="E47" s="173"/>
      <c r="F47" s="74">
        <f t="shared" si="3"/>
        <v>1</v>
      </c>
      <c r="G47" s="74" t="str">
        <f t="shared" si="4"/>
        <v/>
      </c>
      <c r="H47" s="174"/>
      <c r="I47" s="174"/>
      <c r="J47" s="174"/>
      <c r="K47" s="174"/>
      <c r="L47" s="174"/>
      <c r="M47" s="174"/>
      <c r="N47" s="174"/>
      <c r="O47" s="174"/>
      <c r="P47" s="174"/>
      <c r="Q47" s="174"/>
      <c r="R47" s="174"/>
    </row>
    <row r="48" spans="1:18" ht="30.75" customHeight="1" x14ac:dyDescent="0.3">
      <c r="A48" s="27"/>
      <c r="B48" s="173" t="str">
        <f t="shared" si="2"/>
        <v/>
      </c>
      <c r="C48" s="173"/>
      <c r="D48" s="173"/>
      <c r="E48" s="173"/>
      <c r="F48" s="74" t="str">
        <f t="shared" si="3"/>
        <v/>
      </c>
      <c r="G48" s="74" t="str">
        <f t="shared" si="4"/>
        <v/>
      </c>
      <c r="H48" s="174"/>
      <c r="I48" s="174"/>
      <c r="J48" s="174"/>
      <c r="K48" s="174"/>
      <c r="L48" s="174"/>
      <c r="M48" s="174"/>
      <c r="N48" s="174"/>
      <c r="O48" s="174"/>
      <c r="P48" s="174"/>
      <c r="Q48" s="174"/>
      <c r="R48" s="174"/>
    </row>
    <row r="49" spans="1:18" ht="30.75" customHeight="1" x14ac:dyDescent="0.3">
      <c r="A49" s="27"/>
      <c r="B49" s="173" t="str">
        <f t="shared" si="2"/>
        <v/>
      </c>
      <c r="C49" s="173"/>
      <c r="D49" s="173"/>
      <c r="E49" s="173"/>
      <c r="F49" s="74" t="str">
        <f t="shared" si="3"/>
        <v/>
      </c>
      <c r="G49" s="74" t="str">
        <f t="shared" si="4"/>
        <v/>
      </c>
      <c r="H49" s="174"/>
      <c r="I49" s="174"/>
      <c r="J49" s="174"/>
      <c r="K49" s="174"/>
      <c r="L49" s="174"/>
      <c r="M49" s="174"/>
      <c r="N49" s="174"/>
      <c r="O49" s="174"/>
      <c r="P49" s="174"/>
      <c r="Q49" s="174"/>
      <c r="R49" s="174"/>
    </row>
    <row r="50" spans="1:18" ht="30.75" customHeight="1" x14ac:dyDescent="0.3">
      <c r="A50" s="27"/>
      <c r="B50" s="173" t="str">
        <f t="shared" si="2"/>
        <v/>
      </c>
      <c r="C50" s="173"/>
      <c r="D50" s="173"/>
      <c r="E50" s="173"/>
      <c r="F50" s="74" t="str">
        <f t="shared" si="3"/>
        <v/>
      </c>
      <c r="G50" s="74" t="str">
        <f t="shared" si="4"/>
        <v/>
      </c>
      <c r="H50" s="174"/>
      <c r="I50" s="174"/>
      <c r="J50" s="174"/>
      <c r="K50" s="174"/>
      <c r="L50" s="174"/>
      <c r="M50" s="174"/>
      <c r="N50" s="174"/>
      <c r="O50" s="174"/>
      <c r="P50" s="174"/>
      <c r="Q50" s="174"/>
      <c r="R50" s="174"/>
    </row>
    <row r="51" spans="1:18" ht="30.75" customHeight="1" x14ac:dyDescent="0.3">
      <c r="A51" s="27"/>
      <c r="B51" s="173" t="str">
        <f t="shared" si="2"/>
        <v/>
      </c>
      <c r="C51" s="173"/>
      <c r="D51" s="173"/>
      <c r="E51" s="173"/>
      <c r="F51" s="74" t="str">
        <f t="shared" si="3"/>
        <v/>
      </c>
      <c r="G51" s="74" t="str">
        <f t="shared" si="4"/>
        <v/>
      </c>
      <c r="H51" s="174"/>
      <c r="I51" s="174"/>
      <c r="J51" s="174"/>
      <c r="K51" s="174"/>
      <c r="L51" s="174"/>
      <c r="M51" s="174"/>
      <c r="N51" s="174"/>
      <c r="O51" s="174"/>
      <c r="P51" s="174"/>
      <c r="Q51" s="174"/>
      <c r="R51" s="174"/>
    </row>
    <row r="52" spans="1:18" ht="30.75" customHeight="1" x14ac:dyDescent="0.3">
      <c r="A52" s="27"/>
      <c r="B52" s="173" t="str">
        <f t="shared" si="2"/>
        <v/>
      </c>
      <c r="C52" s="173"/>
      <c r="D52" s="173"/>
      <c r="E52" s="173"/>
      <c r="F52" s="74" t="str">
        <f t="shared" si="3"/>
        <v/>
      </c>
      <c r="G52" s="74" t="str">
        <f t="shared" si="4"/>
        <v/>
      </c>
      <c r="H52" s="174"/>
      <c r="I52" s="174"/>
      <c r="J52" s="174"/>
      <c r="K52" s="174"/>
      <c r="L52" s="174"/>
      <c r="M52" s="174"/>
      <c r="N52" s="174"/>
      <c r="O52" s="174"/>
      <c r="P52" s="174"/>
      <c r="Q52" s="174"/>
      <c r="R52" s="174"/>
    </row>
    <row r="53" spans="1:18" ht="30.75" customHeight="1" x14ac:dyDescent="0.3">
      <c r="A53" s="27"/>
      <c r="B53" s="173" t="str">
        <f t="shared" si="2"/>
        <v/>
      </c>
      <c r="C53" s="173"/>
      <c r="D53" s="173"/>
      <c r="E53" s="173"/>
      <c r="F53" s="74" t="str">
        <f t="shared" si="3"/>
        <v/>
      </c>
      <c r="G53" s="74" t="str">
        <f t="shared" si="4"/>
        <v/>
      </c>
      <c r="H53" s="174"/>
      <c r="I53" s="174"/>
      <c r="J53" s="174"/>
      <c r="K53" s="174"/>
      <c r="L53" s="174"/>
      <c r="M53" s="174"/>
      <c r="N53" s="174"/>
      <c r="O53" s="174"/>
      <c r="P53" s="174"/>
      <c r="Q53" s="174"/>
      <c r="R53" s="174"/>
    </row>
    <row r="54" spans="1:18" ht="30.75" customHeight="1" x14ac:dyDescent="0.3">
      <c r="A54" s="27"/>
      <c r="B54" s="173" t="str">
        <f t="shared" si="2"/>
        <v/>
      </c>
      <c r="C54" s="173"/>
      <c r="D54" s="173"/>
      <c r="E54" s="173"/>
      <c r="F54" s="74" t="str">
        <f t="shared" si="3"/>
        <v/>
      </c>
      <c r="G54" s="74" t="str">
        <f t="shared" si="4"/>
        <v/>
      </c>
      <c r="H54" s="174"/>
      <c r="I54" s="174"/>
      <c r="J54" s="174"/>
      <c r="K54" s="174"/>
      <c r="L54" s="174"/>
      <c r="M54" s="174"/>
      <c r="N54" s="174"/>
      <c r="O54" s="174"/>
      <c r="P54" s="174"/>
      <c r="Q54" s="174"/>
      <c r="R54" s="174"/>
    </row>
    <row r="55" spans="1:18" ht="30.75" customHeight="1" x14ac:dyDescent="0.3">
      <c r="A55" s="27"/>
      <c r="B55" s="173" t="str">
        <f t="shared" si="2"/>
        <v/>
      </c>
      <c r="C55" s="173"/>
      <c r="D55" s="173"/>
      <c r="E55" s="173"/>
      <c r="F55" s="74" t="str">
        <f t="shared" si="3"/>
        <v/>
      </c>
      <c r="G55" s="74" t="str">
        <f t="shared" si="4"/>
        <v/>
      </c>
      <c r="H55" s="174"/>
      <c r="I55" s="174"/>
      <c r="J55" s="174"/>
      <c r="K55" s="174"/>
      <c r="L55" s="174"/>
      <c r="M55" s="174"/>
      <c r="N55" s="174"/>
      <c r="O55" s="174"/>
      <c r="P55" s="174"/>
      <c r="Q55" s="174"/>
      <c r="R55" s="174"/>
    </row>
    <row r="56" spans="1:18" x14ac:dyDescent="0.3">
      <c r="A56" s="27"/>
      <c r="B56" s="24"/>
      <c r="C56" s="24"/>
      <c r="D56" s="24"/>
      <c r="E56" s="24"/>
      <c r="F56" s="24"/>
      <c r="G56" s="24"/>
      <c r="H56" s="24"/>
      <c r="I56" s="24"/>
      <c r="J56" s="24"/>
      <c r="K56" s="24"/>
      <c r="P56" s="24"/>
    </row>
    <row r="57" spans="1:18" x14ac:dyDescent="0.3">
      <c r="A57" s="27"/>
      <c r="B57" s="24"/>
      <c r="C57" s="24"/>
      <c r="D57" s="24"/>
      <c r="E57" s="24"/>
      <c r="F57" s="24"/>
      <c r="G57" s="24"/>
      <c r="H57" s="24"/>
      <c r="I57" s="24"/>
      <c r="J57" s="24"/>
      <c r="K57" s="24"/>
      <c r="P57" s="24"/>
    </row>
    <row r="58" spans="1:18" x14ac:dyDescent="0.3">
      <c r="A58" s="27"/>
      <c r="B58" s="24"/>
      <c r="C58" s="24"/>
      <c r="D58" s="24"/>
      <c r="E58" s="24"/>
      <c r="F58" s="24"/>
      <c r="G58" s="24"/>
      <c r="H58" s="24"/>
      <c r="I58" s="24"/>
      <c r="J58" s="24"/>
      <c r="K58" s="24"/>
      <c r="P58" s="24"/>
    </row>
    <row r="59" spans="1:18" x14ac:dyDescent="0.3">
      <c r="A59" s="27"/>
      <c r="B59" s="24"/>
      <c r="C59" s="24"/>
      <c r="D59" s="24"/>
      <c r="E59" s="24"/>
      <c r="F59" s="24"/>
      <c r="G59" s="24"/>
      <c r="H59" s="24"/>
      <c r="I59" s="24"/>
      <c r="J59" s="24"/>
      <c r="K59" s="24"/>
      <c r="L59" s="24"/>
      <c r="M59" s="24"/>
      <c r="N59" s="24"/>
      <c r="O59" s="24"/>
      <c r="P59" s="24"/>
      <c r="Q59" s="25"/>
    </row>
    <row r="60" spans="1:18" ht="6" customHeight="1" x14ac:dyDescent="0.3">
      <c r="A60" s="20"/>
      <c r="B60" s="2"/>
      <c r="C60" s="2"/>
      <c r="D60" s="2"/>
      <c r="E60" s="2"/>
      <c r="F60" s="2"/>
      <c r="G60" s="2"/>
      <c r="H60" s="2"/>
      <c r="I60" s="2"/>
      <c r="J60" s="2"/>
      <c r="K60" s="2"/>
      <c r="L60" s="2"/>
      <c r="M60" s="2"/>
      <c r="N60" s="2"/>
      <c r="O60" s="2"/>
      <c r="P60" s="25"/>
      <c r="Q60" s="25"/>
    </row>
    <row r="61" spans="1:18" ht="6" customHeight="1" x14ac:dyDescent="0.3">
      <c r="A61" s="20"/>
      <c r="B61" s="73"/>
      <c r="C61" s="73"/>
      <c r="D61" s="73"/>
      <c r="E61" s="73"/>
      <c r="F61" s="73"/>
      <c r="G61" s="73"/>
      <c r="H61" s="73"/>
      <c r="I61" s="73"/>
      <c r="J61" s="73"/>
      <c r="K61" s="73"/>
      <c r="L61" s="73"/>
      <c r="M61" s="73"/>
      <c r="N61" s="73"/>
      <c r="O61" s="73"/>
    </row>
    <row r="62" spans="1:18" ht="25.5" customHeight="1" x14ac:dyDescent="0.3">
      <c r="A62" s="20"/>
      <c r="B62" s="73"/>
      <c r="K62" s="73"/>
      <c r="L62" s="73"/>
      <c r="M62" s="73"/>
      <c r="N62" s="167" t="s">
        <v>33</v>
      </c>
      <c r="O62" s="168"/>
    </row>
    <row r="63" spans="1:18" ht="6.75" customHeight="1" x14ac:dyDescent="0.3">
      <c r="A63" s="46"/>
      <c r="B63" s="73"/>
      <c r="K63" s="73"/>
      <c r="L63" s="73"/>
      <c r="M63" s="73"/>
      <c r="N63" s="73"/>
      <c r="O63" s="73"/>
    </row>
    <row r="64" spans="1:18" ht="7.5" customHeight="1" x14ac:dyDescent="0.3">
      <c r="A64" s="46"/>
      <c r="B64" s="73"/>
      <c r="K64" s="73"/>
      <c r="L64" s="73"/>
      <c r="M64" s="73"/>
      <c r="N64" s="73"/>
      <c r="O64" s="73"/>
    </row>
    <row r="65" ht="10.5" customHeight="1" x14ac:dyDescent="0.3"/>
    <row r="66" ht="15" customHeight="1" x14ac:dyDescent="0.3"/>
    <row r="67" ht="15" customHeight="1" x14ac:dyDescent="0.3"/>
    <row r="68" ht="15" customHeight="1" x14ac:dyDescent="0.3"/>
  </sheetData>
  <sheetProtection algorithmName="SHA-512" hashValue="TT0PEzBm0+CgTarb/C0gy0EgUF7ke8RP7R3Q6+qVgEH5AA3GqZOcE7bZZodyqMaf2km4lx2KxyndNSqn0DRmUw==" saltValue="SqTbLXludbBOR6IRCPk+GA==" spinCount="100000" sheet="1" objects="1" scenarios="1" formatRows="0"/>
  <dataConsolidate/>
  <mergeCells count="84">
    <mergeCell ref="B55:E55"/>
    <mergeCell ref="H55:M55"/>
    <mergeCell ref="N55:R55"/>
    <mergeCell ref="N62:O62"/>
    <mergeCell ref="B53:E53"/>
    <mergeCell ref="H53:M53"/>
    <mergeCell ref="N53:R53"/>
    <mergeCell ref="B54:E54"/>
    <mergeCell ref="H54:M54"/>
    <mergeCell ref="N54:R54"/>
    <mergeCell ref="B51:E51"/>
    <mergeCell ref="H51:M51"/>
    <mergeCell ref="N51:R51"/>
    <mergeCell ref="B52:E52"/>
    <mergeCell ref="H52:M52"/>
    <mergeCell ref="N52:R52"/>
    <mergeCell ref="B49:E49"/>
    <mergeCell ref="H49:M49"/>
    <mergeCell ref="N49:R49"/>
    <mergeCell ref="B50:E50"/>
    <mergeCell ref="H50:M50"/>
    <mergeCell ref="N50:R50"/>
    <mergeCell ref="B47:E47"/>
    <mergeCell ref="H47:M47"/>
    <mergeCell ref="N47:R47"/>
    <mergeCell ref="B48:E48"/>
    <mergeCell ref="H48:M48"/>
    <mergeCell ref="N48:R48"/>
    <mergeCell ref="B45:E45"/>
    <mergeCell ref="H45:M45"/>
    <mergeCell ref="N45:R45"/>
    <mergeCell ref="B46:E46"/>
    <mergeCell ref="H46:M46"/>
    <mergeCell ref="N46:R46"/>
    <mergeCell ref="B42:R42"/>
    <mergeCell ref="B43:E43"/>
    <mergeCell ref="H43:M43"/>
    <mergeCell ref="N43:R43"/>
    <mergeCell ref="B44:E44"/>
    <mergeCell ref="H44:M44"/>
    <mergeCell ref="N44:R44"/>
    <mergeCell ref="B23:R40"/>
    <mergeCell ref="L14:M14"/>
    <mergeCell ref="N14:O14"/>
    <mergeCell ref="P14:Q14"/>
    <mergeCell ref="B15:D15"/>
    <mergeCell ref="B16:R16"/>
    <mergeCell ref="B17:F17"/>
    <mergeCell ref="B18:F18"/>
    <mergeCell ref="B19:F19"/>
    <mergeCell ref="B20:F20"/>
    <mergeCell ref="B21:F21"/>
    <mergeCell ref="B22:R22"/>
    <mergeCell ref="B11:R11"/>
    <mergeCell ref="I12:J12"/>
    <mergeCell ref="K12:R12"/>
    <mergeCell ref="B13:C13"/>
    <mergeCell ref="L13:M13"/>
    <mergeCell ref="N13:O13"/>
    <mergeCell ref="P13:Q13"/>
    <mergeCell ref="Q9:R10"/>
    <mergeCell ref="G10:I10"/>
    <mergeCell ref="J10:L10"/>
    <mergeCell ref="M10:P10"/>
    <mergeCell ref="B6:E6"/>
    <mergeCell ref="F6:R6"/>
    <mergeCell ref="D8:E8"/>
    <mergeCell ref="G8:I8"/>
    <mergeCell ref="J8:L8"/>
    <mergeCell ref="M8:P8"/>
    <mergeCell ref="Q8:R8"/>
    <mergeCell ref="D9:E10"/>
    <mergeCell ref="F9:F10"/>
    <mergeCell ref="G9:I9"/>
    <mergeCell ref="J9:L9"/>
    <mergeCell ref="M9:P9"/>
    <mergeCell ref="B5:E5"/>
    <mergeCell ref="G5:L5"/>
    <mergeCell ref="N5:R5"/>
    <mergeCell ref="B2:R2"/>
    <mergeCell ref="B3:E3"/>
    <mergeCell ref="F3:R3"/>
    <mergeCell ref="B4:E4"/>
    <mergeCell ref="F4:R4"/>
  </mergeCells>
  <conditionalFormatting sqref="G44:G55">
    <cfRule type="cellIs" dxfId="5" priority="1" operator="lessThan">
      <formula>$F44</formula>
    </cfRule>
    <cfRule type="cellIs" dxfId="4" priority="2" operator="greaterThanOrEqual">
      <formula>$F44</formula>
    </cfRule>
  </conditionalFormatting>
  <dataValidations count="19">
    <dataValidation allowBlank="1" showInputMessage="1" showErrorMessage="1" promptTitle="PROCESO" prompt="Identifica el nombre del proceso al cual pertenece el indicador." sqref="B3" xr:uid="{00000000-0002-0000-0800-000000000000}"/>
    <dataValidation allowBlank="1" showInputMessage="1" showErrorMessage="1" promptTitle="PRODUCTO/SERVICIO" prompt="Identifica el nombre del producto o servicio." sqref="B4" xr:uid="{00000000-0002-0000-0800-000001000000}"/>
    <dataValidation allowBlank="1" showInputMessage="1" showErrorMessage="1" promptTitle="RESPONSABLES" prompt="Identifica el responsable del proceso y de la persona responsable de registrar los resultados del indicador, realizar la interpretación de los resultados y realizar propuestas de mejoramiento" sqref="B5" xr:uid="{00000000-0002-0000-0800-000002000000}"/>
    <dataValidation allowBlank="1" showInputMessage="1" showErrorMessage="1" promptTitle="PROCESO" prompt="Identifica el responsable del proceso." sqref="F5" xr:uid="{00000000-0002-0000-0800-000003000000}"/>
    <dataValidation allowBlank="1" showInputMessage="1" showErrorMessage="1" promptTitle="MEDICION" prompt="Identifica la persona responsable de registrar los resultados del_x000a_indicador, realizar la interpretación de los resultados y realizar propuestas de_x000a_mejoramiento." sqref="M5" xr:uid="{00000000-0002-0000-0800-000004000000}"/>
    <dataValidation allowBlank="1" showInputMessage="1" showErrorMessage="1" promptTitle="NOMBRE DEL INDICADOR" prompt="Nombre que identifica al indicador." sqref="B6:B7 C7:D7" xr:uid="{00000000-0002-0000-0800-000005000000}"/>
    <dataValidation allowBlank="1" showInputMessage="1" showErrorMessage="1" promptTitle="UNIDAD DE MEDIDA" prompt="Magnitud referencia para la medición. Ejemplo: Porcentaje, Número de asesorías." sqref="F8" xr:uid="{00000000-0002-0000-0800-000006000000}"/>
    <dataValidation allowBlank="1" showInputMessage="1" showErrorMessage="1" promptTitle="NOMBRE VARIABLE" prompt="Nombre de las variables a utilizar, puede ser una sola_x000a_variable o dos dependiendo del indicador" sqref="G8" xr:uid="{00000000-0002-0000-0800-000007000000}"/>
    <dataValidation allowBlank="1" showInputMessage="1" showErrorMessage="1" promptTitle="EXPLICACION DE LA VARIABLE" prompt="Opcional si la variable requiere explicación o idefinición_x000a_" sqref="J8" xr:uid="{00000000-0002-0000-0800-000008000000}"/>
    <dataValidation allowBlank="1" showInputMessage="1" showErrorMessage="1" promptTitle="FUENTE DE INFORMACION" prompt="Señala la(s) fuente(s) de las cuales se obtiene la información para el cálculo del indicador. Por ejemplo: Sistemas de información,_x000a_resultados encuestas del cliente externo, interno, verificación del servicio y control de visitantes." sqref="M8" xr:uid="{00000000-0002-0000-0800-000009000000}"/>
    <dataValidation allowBlank="1" showInputMessage="1" showErrorMessage="1" promptTitle="TIPO INDICADOR" prompt="Selecciona el tipo de indicador (eficiencia, eficacia, Efectividad)." sqref="B8:C9" xr:uid="{00000000-0002-0000-0800-00000A000000}"/>
    <dataValidation allowBlank="1" showInputMessage="1" showErrorMessage="1" promptTitle="VARIABLES" prompt="Coloque las variables definidas en la sección formula del indicador" sqref="B17" xr:uid="{00000000-0002-0000-0800-00000B000000}"/>
    <dataValidation allowBlank="1" showInputMessage="1" showErrorMessage="1" promptTitle="REGISTRO DE RESULTADOS" prompt="Evidencia los datos de las variables y el resultado del_x000a_indicador de acuerdo con la periodicidad." sqref="B16" xr:uid="{00000000-0002-0000-0800-00000C000000}"/>
    <dataValidation allowBlank="1" showInputMessage="1" showErrorMessage="1" promptTitle="META" prompt="Es el valor que se espera alcance el indicador." sqref="Q8" xr:uid="{00000000-0002-0000-0800-00000D000000}"/>
    <dataValidation allowBlank="1" showInputMessage="1" showErrorMessage="1" promptTitle="PERIODICIDAD" prompt="Selecciona el periodo de tiempo en que se esta midiendo el indicador. Indique el período de tiempo en el cual va a medir." sqref="B13:C13" xr:uid="{00000000-0002-0000-0800-00000E000000}"/>
    <dataValidation allowBlank="1" showInputMessage="1" showErrorMessage="1" promptTitle="LINEA BASE" prompt="Es el valor obtenido en el período inmediatamente anterior. En el caso_x000a_de que no exista se colocará no aplica." sqref="T8" xr:uid="{00000000-0002-0000-0800-00000F000000}"/>
    <dataValidation allowBlank="1" showInputMessage="1" showErrorMessage="1" promptTitle="FORMULA DEL INDICADOR" prompt="Fórmula matemática utilizada para el cálculo del indicador._x000a_" sqref="D8" xr:uid="{00000000-0002-0000-0800-000010000000}"/>
    <dataValidation allowBlank="1" showInputMessage="1" showErrorMessage="1" promptTitle="TENDENCIA" prompt="Señala el patrón de comportamiento del indicador (Ver explicación_x000a_más amplia en la Guia Para la Construcción de Indicadores de la DAFP dentro de las fases para la construcción e indicadores)." sqref="I12" xr:uid="{00000000-0002-0000-0800-000011000000}"/>
    <dataValidation type="list" allowBlank="1" showInputMessage="1" showErrorMessage="1" sqref="F9:F10" xr:uid="{00000000-0002-0000-0800-000012000000}">
      <formula1>"Porcentaje,Cantidad"</formula1>
    </dataValidation>
  </dataValidations>
  <printOptions horizontalCentered="1"/>
  <pageMargins left="0.62992125984251968" right="0.23622047244094491" top="1.2598425196850394" bottom="0.9055118110236221" header="7.874015748031496E-2" footer="0.31496062992125984"/>
  <pageSetup scale="64" orientation="landscape" r:id="rId1"/>
  <headerFooter>
    <oddHeader>&amp;C&amp;G</oddHeader>
    <oddFooter>&amp;C&amp;G</oddFooter>
  </headerFooter>
  <rowBreaks count="1" manualBreakCount="1">
    <brk id="62" max="1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18785" r:id="rId5" name="Check Box 1">
              <controlPr locked="0" defaultSize="0" autoFill="0" autoLine="0" autoPict="0">
                <anchor moveWithCells="1">
                  <from>
                    <xdr:col>9</xdr:col>
                    <xdr:colOff>304800</xdr:colOff>
                    <xdr:row>11</xdr:row>
                    <xdr:rowOff>114300</xdr:rowOff>
                  </from>
                  <to>
                    <xdr:col>10</xdr:col>
                    <xdr:colOff>45720</xdr:colOff>
                    <xdr:row>13</xdr:row>
                    <xdr:rowOff>0</xdr:rowOff>
                  </to>
                </anchor>
              </controlPr>
            </control>
          </mc:Choice>
        </mc:AlternateContent>
        <mc:AlternateContent xmlns:mc="http://schemas.openxmlformats.org/markup-compatibility/2006">
          <mc:Choice Requires="x14">
            <control shapeId="118786" r:id="rId6" name="Check Box 2">
              <controlPr locked="0" defaultSize="0" autoFill="0" autoLine="0" autoPict="0">
                <anchor moveWithCells="1">
                  <from>
                    <xdr:col>9</xdr:col>
                    <xdr:colOff>297180</xdr:colOff>
                    <xdr:row>12</xdr:row>
                    <xdr:rowOff>160020</xdr:rowOff>
                  </from>
                  <to>
                    <xdr:col>10</xdr:col>
                    <xdr:colOff>45720</xdr:colOff>
                    <xdr:row>14</xdr:row>
                    <xdr:rowOff>7620</xdr:rowOff>
                  </to>
                </anchor>
              </controlPr>
            </control>
          </mc:Choice>
        </mc:AlternateContent>
        <mc:AlternateContent xmlns:mc="http://schemas.openxmlformats.org/markup-compatibility/2006">
          <mc:Choice Requires="x14">
            <control shapeId="118787" r:id="rId7" name="Check Box 3">
              <controlPr defaultSize="0" autoFill="0" autoLine="0" autoPict="0">
                <anchor moveWithCells="1">
                  <from>
                    <xdr:col>10</xdr:col>
                    <xdr:colOff>464820</xdr:colOff>
                    <xdr:row>11</xdr:row>
                    <xdr:rowOff>137160</xdr:rowOff>
                  </from>
                  <to>
                    <xdr:col>11</xdr:col>
                    <xdr:colOff>106680</xdr:colOff>
                    <xdr:row>13</xdr:row>
                    <xdr:rowOff>7620</xdr:rowOff>
                  </to>
                </anchor>
              </controlPr>
            </control>
          </mc:Choice>
        </mc:AlternateContent>
        <mc:AlternateContent xmlns:mc="http://schemas.openxmlformats.org/markup-compatibility/2006">
          <mc:Choice Requires="x14">
            <control shapeId="118788" r:id="rId8" name="Check Box 4">
              <controlPr defaultSize="0" autoFill="0" autoLine="0" autoPict="0">
                <anchor moveWithCells="1">
                  <from>
                    <xdr:col>10</xdr:col>
                    <xdr:colOff>464820</xdr:colOff>
                    <xdr:row>12</xdr:row>
                    <xdr:rowOff>160020</xdr:rowOff>
                  </from>
                  <to>
                    <xdr:col>11</xdr:col>
                    <xdr:colOff>106680</xdr:colOff>
                    <xdr:row>14</xdr:row>
                    <xdr:rowOff>7620</xdr:rowOff>
                  </to>
                </anchor>
              </controlPr>
            </control>
          </mc:Choice>
        </mc:AlternateContent>
        <mc:AlternateContent xmlns:mc="http://schemas.openxmlformats.org/markup-compatibility/2006">
          <mc:Choice Requires="x14">
            <control shapeId="118789" r:id="rId9" name="Check Box 5">
              <controlPr defaultSize="0" autoFill="0" autoLine="0" autoPict="0">
                <anchor moveWithCells="1">
                  <from>
                    <xdr:col>12</xdr:col>
                    <xdr:colOff>228600</xdr:colOff>
                    <xdr:row>12</xdr:row>
                    <xdr:rowOff>160020</xdr:rowOff>
                  </from>
                  <to>
                    <xdr:col>12</xdr:col>
                    <xdr:colOff>533400</xdr:colOff>
                    <xdr:row>14</xdr:row>
                    <xdr:rowOff>7620</xdr:rowOff>
                  </to>
                </anchor>
              </controlPr>
            </control>
          </mc:Choice>
        </mc:AlternateContent>
        <mc:AlternateContent xmlns:mc="http://schemas.openxmlformats.org/markup-compatibility/2006">
          <mc:Choice Requires="x14">
            <control shapeId="118790" r:id="rId10" name="Check Box 6">
              <controlPr defaultSize="0" autoFill="0" autoLine="0" autoPict="0">
                <anchor moveWithCells="1">
                  <from>
                    <xdr:col>12</xdr:col>
                    <xdr:colOff>228600</xdr:colOff>
                    <xdr:row>11</xdr:row>
                    <xdr:rowOff>121920</xdr:rowOff>
                  </from>
                  <to>
                    <xdr:col>12</xdr:col>
                    <xdr:colOff>533400</xdr:colOff>
                    <xdr:row>13</xdr:row>
                    <xdr:rowOff>0</xdr:rowOff>
                  </to>
                </anchor>
              </controlPr>
            </control>
          </mc:Choice>
        </mc:AlternateContent>
        <mc:AlternateContent xmlns:mc="http://schemas.openxmlformats.org/markup-compatibility/2006">
          <mc:Choice Requires="x14">
            <control shapeId="118791" r:id="rId11" name="Check Box 7">
              <controlPr defaultSize="0" autoFill="0" autoLine="0" autoPict="0">
                <anchor moveWithCells="1">
                  <from>
                    <xdr:col>14</xdr:col>
                    <xdr:colOff>76200</xdr:colOff>
                    <xdr:row>12</xdr:row>
                    <xdr:rowOff>175260</xdr:rowOff>
                  </from>
                  <to>
                    <xdr:col>14</xdr:col>
                    <xdr:colOff>381000</xdr:colOff>
                    <xdr:row>14</xdr:row>
                    <xdr:rowOff>7620</xdr:rowOff>
                  </to>
                </anchor>
              </controlPr>
            </control>
          </mc:Choice>
        </mc:AlternateContent>
        <mc:AlternateContent xmlns:mc="http://schemas.openxmlformats.org/markup-compatibility/2006">
          <mc:Choice Requires="x14">
            <control shapeId="118792" r:id="rId12" name="Check Box 8">
              <controlPr defaultSize="0" autoFill="0" autoLine="0" autoPict="0">
                <anchor moveWithCells="1">
                  <from>
                    <xdr:col>14</xdr:col>
                    <xdr:colOff>68580</xdr:colOff>
                    <xdr:row>11</xdr:row>
                    <xdr:rowOff>121920</xdr:rowOff>
                  </from>
                  <to>
                    <xdr:col>14</xdr:col>
                    <xdr:colOff>365760</xdr:colOff>
                    <xdr:row>13</xdr:row>
                    <xdr:rowOff>0</xdr:rowOff>
                  </to>
                </anchor>
              </controlPr>
            </control>
          </mc:Choice>
        </mc:AlternateContent>
        <mc:AlternateContent xmlns:mc="http://schemas.openxmlformats.org/markup-compatibility/2006">
          <mc:Choice Requires="x14">
            <control shapeId="118793" r:id="rId13" name="Check Box 9">
              <controlPr defaultSize="0" autoFill="0" autoLine="0" autoPict="0">
                <anchor moveWithCells="1">
                  <from>
                    <xdr:col>16</xdr:col>
                    <xdr:colOff>259080</xdr:colOff>
                    <xdr:row>11</xdr:row>
                    <xdr:rowOff>106680</xdr:rowOff>
                  </from>
                  <to>
                    <xdr:col>16</xdr:col>
                    <xdr:colOff>563880</xdr:colOff>
                    <xdr:row>12</xdr:row>
                    <xdr:rowOff>182880</xdr:rowOff>
                  </to>
                </anchor>
              </controlPr>
            </control>
          </mc:Choice>
        </mc:AlternateContent>
        <mc:AlternateContent xmlns:mc="http://schemas.openxmlformats.org/markup-compatibility/2006">
          <mc:Choice Requires="x14">
            <control shapeId="118794" r:id="rId14" name="Check Box 10">
              <controlPr defaultSize="0" autoFill="0" autoLine="0" autoPict="0">
                <anchor moveWithCells="1">
                  <from>
                    <xdr:col>16</xdr:col>
                    <xdr:colOff>266700</xdr:colOff>
                    <xdr:row>12</xdr:row>
                    <xdr:rowOff>182880</xdr:rowOff>
                  </from>
                  <to>
                    <xdr:col>16</xdr:col>
                    <xdr:colOff>571500</xdr:colOff>
                    <xdr:row>14</xdr:row>
                    <xdr:rowOff>38100</xdr:rowOff>
                  </to>
                </anchor>
              </controlPr>
            </control>
          </mc:Choice>
        </mc:AlternateContent>
        <mc:AlternateContent xmlns:mc="http://schemas.openxmlformats.org/markup-compatibility/2006">
          <mc:Choice Requires="x14">
            <control shapeId="118795" r:id="rId15" name="Check Box 11">
              <controlPr defaultSize="0" autoFill="0" autoLine="0" autoPict="0">
                <anchor moveWithCells="1">
                  <from>
                    <xdr:col>17</xdr:col>
                    <xdr:colOff>388620</xdr:colOff>
                    <xdr:row>11</xdr:row>
                    <xdr:rowOff>114300</xdr:rowOff>
                  </from>
                  <to>
                    <xdr:col>18</xdr:col>
                    <xdr:colOff>45720</xdr:colOff>
                    <xdr:row>13</xdr:row>
                    <xdr:rowOff>0</xdr:rowOff>
                  </to>
                </anchor>
              </controlPr>
            </control>
          </mc:Choice>
        </mc:AlternateContent>
        <mc:AlternateContent xmlns:mc="http://schemas.openxmlformats.org/markup-compatibility/2006">
          <mc:Choice Requires="x14">
            <control shapeId="118796" r:id="rId16" name="Check Box 12">
              <controlPr defaultSize="0" autoFill="0" autoLine="0" autoPict="0">
                <anchor moveWithCells="1">
                  <from>
                    <xdr:col>17</xdr:col>
                    <xdr:colOff>403860</xdr:colOff>
                    <xdr:row>12</xdr:row>
                    <xdr:rowOff>160020</xdr:rowOff>
                  </from>
                  <to>
                    <xdr:col>18</xdr:col>
                    <xdr:colOff>68580</xdr:colOff>
                    <xdr:row>14</xdr:row>
                    <xdr:rowOff>7620</xdr:rowOff>
                  </to>
                </anchor>
              </controlPr>
            </control>
          </mc:Choice>
        </mc:AlternateContent>
        <mc:AlternateContent xmlns:mc="http://schemas.openxmlformats.org/markup-compatibility/2006">
          <mc:Choice Requires="x14">
            <control shapeId="118797" r:id="rId17" name="Group Box 13">
              <controlPr defaultSize="0" autoFill="0" autoPict="0">
                <anchor moveWithCells="1">
                  <from>
                    <xdr:col>1</xdr:col>
                    <xdr:colOff>45720</xdr:colOff>
                    <xdr:row>6</xdr:row>
                    <xdr:rowOff>144780</xdr:rowOff>
                  </from>
                  <to>
                    <xdr:col>2</xdr:col>
                    <xdr:colOff>556260</xdr:colOff>
                    <xdr:row>9</xdr:row>
                    <xdr:rowOff>327660</xdr:rowOff>
                  </to>
                </anchor>
              </controlPr>
            </control>
          </mc:Choice>
        </mc:AlternateContent>
        <mc:AlternateContent xmlns:mc="http://schemas.openxmlformats.org/markup-compatibility/2006">
          <mc:Choice Requires="x14">
            <control shapeId="118798" r:id="rId18" name="Option Button 14">
              <controlPr defaultSize="0" autoFill="0" autoLine="0" autoPict="0" altText="Mensual">
                <anchor moveWithCells="1">
                  <from>
                    <xdr:col>3</xdr:col>
                    <xdr:colOff>99060</xdr:colOff>
                    <xdr:row>11</xdr:row>
                    <xdr:rowOff>30480</xdr:rowOff>
                  </from>
                  <to>
                    <xdr:col>4</xdr:col>
                    <xdr:colOff>152400</xdr:colOff>
                    <xdr:row>12</xdr:row>
                    <xdr:rowOff>76200</xdr:rowOff>
                  </to>
                </anchor>
              </controlPr>
            </control>
          </mc:Choice>
        </mc:AlternateContent>
        <mc:AlternateContent xmlns:mc="http://schemas.openxmlformats.org/markup-compatibility/2006">
          <mc:Choice Requires="x14">
            <control shapeId="118799" r:id="rId19" name="Option Button 15">
              <controlPr defaultSize="0" autoFill="0" autoLine="0" autoPict="0">
                <anchor moveWithCells="1">
                  <from>
                    <xdr:col>3</xdr:col>
                    <xdr:colOff>106680</xdr:colOff>
                    <xdr:row>12</xdr:row>
                    <xdr:rowOff>114300</xdr:rowOff>
                  </from>
                  <to>
                    <xdr:col>4</xdr:col>
                    <xdr:colOff>487680</xdr:colOff>
                    <xdr:row>13</xdr:row>
                    <xdr:rowOff>144780</xdr:rowOff>
                  </to>
                </anchor>
              </controlPr>
            </control>
          </mc:Choice>
        </mc:AlternateContent>
        <mc:AlternateContent xmlns:mc="http://schemas.openxmlformats.org/markup-compatibility/2006">
          <mc:Choice Requires="x14">
            <control shapeId="118800" r:id="rId20" name="Option Button 16">
              <controlPr defaultSize="0" autoFill="0" autoLine="0" autoPict="0">
                <anchor moveWithCells="1">
                  <from>
                    <xdr:col>4</xdr:col>
                    <xdr:colOff>594360</xdr:colOff>
                    <xdr:row>11</xdr:row>
                    <xdr:rowOff>7620</xdr:rowOff>
                  </from>
                  <to>
                    <xdr:col>6</xdr:col>
                    <xdr:colOff>114300</xdr:colOff>
                    <xdr:row>12</xdr:row>
                    <xdr:rowOff>106680</xdr:rowOff>
                  </to>
                </anchor>
              </controlPr>
            </control>
          </mc:Choice>
        </mc:AlternateContent>
        <mc:AlternateContent xmlns:mc="http://schemas.openxmlformats.org/markup-compatibility/2006">
          <mc:Choice Requires="x14">
            <control shapeId="118801" r:id="rId21" name="Option Button 17">
              <controlPr defaultSize="0" autoFill="0" autoLine="0" autoPict="0">
                <anchor moveWithCells="1">
                  <from>
                    <xdr:col>4</xdr:col>
                    <xdr:colOff>601980</xdr:colOff>
                    <xdr:row>12</xdr:row>
                    <xdr:rowOff>114300</xdr:rowOff>
                  </from>
                  <to>
                    <xdr:col>6</xdr:col>
                    <xdr:colOff>68580</xdr:colOff>
                    <xdr:row>13</xdr:row>
                    <xdr:rowOff>152400</xdr:rowOff>
                  </to>
                </anchor>
              </controlPr>
            </control>
          </mc:Choice>
        </mc:AlternateContent>
        <mc:AlternateContent xmlns:mc="http://schemas.openxmlformats.org/markup-compatibility/2006">
          <mc:Choice Requires="x14">
            <control shapeId="118802" r:id="rId22" name="Option Button 18">
              <controlPr defaultSize="0" autoFill="0" autoLine="0" autoPict="0">
                <anchor moveWithCells="1">
                  <from>
                    <xdr:col>6</xdr:col>
                    <xdr:colOff>297180</xdr:colOff>
                    <xdr:row>11</xdr:row>
                    <xdr:rowOff>0</xdr:rowOff>
                  </from>
                  <to>
                    <xdr:col>7</xdr:col>
                    <xdr:colOff>487680</xdr:colOff>
                    <xdr:row>12</xdr:row>
                    <xdr:rowOff>106680</xdr:rowOff>
                  </to>
                </anchor>
              </controlPr>
            </control>
          </mc:Choice>
        </mc:AlternateContent>
        <mc:AlternateContent xmlns:mc="http://schemas.openxmlformats.org/markup-compatibility/2006">
          <mc:Choice Requires="x14">
            <control shapeId="118803" r:id="rId23" name="Option Button 19">
              <controlPr defaultSize="0" autoFill="0" autoLine="0" autoPict="0">
                <anchor moveWithCells="1">
                  <from>
                    <xdr:col>6</xdr:col>
                    <xdr:colOff>312420</xdr:colOff>
                    <xdr:row>12</xdr:row>
                    <xdr:rowOff>106680</xdr:rowOff>
                  </from>
                  <to>
                    <xdr:col>7</xdr:col>
                    <xdr:colOff>449580</xdr:colOff>
                    <xdr:row>14</xdr:row>
                    <xdr:rowOff>0</xdr:rowOff>
                  </to>
                </anchor>
              </controlPr>
            </control>
          </mc:Choice>
        </mc:AlternateContent>
        <mc:AlternateContent xmlns:mc="http://schemas.openxmlformats.org/markup-compatibility/2006">
          <mc:Choice Requires="x14">
            <control shapeId="118804" r:id="rId24" name="Option Button 20">
              <controlPr defaultSize="0" autoFill="0" autoLine="0" autoPict="0">
                <anchor moveWithCells="1">
                  <from>
                    <xdr:col>1</xdr:col>
                    <xdr:colOff>106680</xdr:colOff>
                    <xdr:row>7</xdr:row>
                    <xdr:rowOff>76200</xdr:rowOff>
                  </from>
                  <to>
                    <xdr:col>2</xdr:col>
                    <xdr:colOff>426720</xdr:colOff>
                    <xdr:row>8</xdr:row>
                    <xdr:rowOff>0</xdr:rowOff>
                  </to>
                </anchor>
              </controlPr>
            </control>
          </mc:Choice>
        </mc:AlternateContent>
        <mc:AlternateContent xmlns:mc="http://schemas.openxmlformats.org/markup-compatibility/2006">
          <mc:Choice Requires="x14">
            <control shapeId="118805" r:id="rId25" name="Option Button 21">
              <controlPr defaultSize="0" autoFill="0" autoLine="0" autoPict="0">
                <anchor moveWithCells="1">
                  <from>
                    <xdr:col>1</xdr:col>
                    <xdr:colOff>114300</xdr:colOff>
                    <xdr:row>8</xdr:row>
                    <xdr:rowOff>76200</xdr:rowOff>
                  </from>
                  <to>
                    <xdr:col>2</xdr:col>
                    <xdr:colOff>449580</xdr:colOff>
                    <xdr:row>8</xdr:row>
                    <xdr:rowOff>304800</xdr:rowOff>
                  </to>
                </anchor>
              </controlPr>
            </control>
          </mc:Choice>
        </mc:AlternateContent>
        <mc:AlternateContent xmlns:mc="http://schemas.openxmlformats.org/markup-compatibility/2006">
          <mc:Choice Requires="x14">
            <control shapeId="118806" r:id="rId26" name="Option Button 22">
              <controlPr defaultSize="0" autoFill="0" autoLine="0" autoPict="0">
                <anchor moveWithCells="1">
                  <from>
                    <xdr:col>1</xdr:col>
                    <xdr:colOff>121920</xdr:colOff>
                    <xdr:row>9</xdr:row>
                    <xdr:rowOff>30480</xdr:rowOff>
                  </from>
                  <to>
                    <xdr:col>2</xdr:col>
                    <xdr:colOff>426720</xdr:colOff>
                    <xdr:row>9</xdr:row>
                    <xdr:rowOff>251460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_ip_UnifiedCompliancePolicyUIAction xmlns="http://schemas.microsoft.com/sharepoint/v3" xsi:nil="true"/>
    <_ip_UnifiedCompliancePolicyProperties xmlns="http://schemas.microsoft.com/sharepoint/v3" xsi:nil="true"/>
    <Elementos xmlns="899e4924-8744-4fd1-a9eb-00d379c55b9c"/>
  </documentManagement>
</p:properties>
</file>

<file path=customXml/itemProps1.xml><?xml version="1.0" encoding="utf-8"?>
<ds:datastoreItem xmlns:ds="http://schemas.openxmlformats.org/officeDocument/2006/customXml" ds:itemID="{4688D986-8843-4980-9680-4A63106CE112}"/>
</file>

<file path=customXml/itemProps2.xml><?xml version="1.0" encoding="utf-8"?>
<ds:datastoreItem xmlns:ds="http://schemas.openxmlformats.org/officeDocument/2006/customXml" ds:itemID="{144B5B0B-45D6-4C8A-80B7-263CB55F2E6B}"/>
</file>

<file path=customXml/itemProps3.xml><?xml version="1.0" encoding="utf-8"?>
<ds:datastoreItem xmlns:ds="http://schemas.openxmlformats.org/officeDocument/2006/customXml" ds:itemID="{E121639B-36B2-48D9-A7D0-ADA5CD7F56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10</vt:i4>
      </vt:variant>
    </vt:vector>
  </HeadingPairs>
  <TitlesOfParts>
    <vt:vector size="21" baseType="lpstr">
      <vt:lpstr>GENERAL</vt:lpstr>
      <vt:lpstr>Indicador1</vt:lpstr>
      <vt:lpstr>Indicador2</vt:lpstr>
      <vt:lpstr>Indicador3</vt:lpstr>
      <vt:lpstr>Indicador4</vt:lpstr>
      <vt:lpstr>Indicador5</vt:lpstr>
      <vt:lpstr>Indicador6</vt:lpstr>
      <vt:lpstr>Indicador7</vt:lpstr>
      <vt:lpstr>Indicador8</vt:lpstr>
      <vt:lpstr>Indicador9</vt:lpstr>
      <vt:lpstr>Indicador10</vt:lpstr>
      <vt:lpstr>Indicador1!Área_de_impresión</vt:lpstr>
      <vt:lpstr>Indicador10!Área_de_impresión</vt:lpstr>
      <vt:lpstr>Indicador2!Área_de_impresión</vt:lpstr>
      <vt:lpstr>Indicador3!Área_de_impresión</vt:lpstr>
      <vt:lpstr>Indicador4!Área_de_impresión</vt:lpstr>
      <vt:lpstr>Indicador5!Área_de_impresión</vt:lpstr>
      <vt:lpstr>Indicador6!Área_de_impresión</vt:lpstr>
      <vt:lpstr>Indicador7!Área_de_impresión</vt:lpstr>
      <vt:lpstr>Indicador8!Área_de_impresión</vt:lpstr>
      <vt:lpstr>Indicador9!Área_de_impresión</vt:lpstr>
    </vt:vector>
  </TitlesOfParts>
  <Company>PC 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jcharris</dc:creator>
  <cp:lastModifiedBy>Carol Cahuana</cp:lastModifiedBy>
  <cp:lastPrinted>2017-04-05T17:25:29Z</cp:lastPrinted>
  <dcterms:created xsi:type="dcterms:W3CDTF">2013-07-02T16:07:28Z</dcterms:created>
  <dcterms:modified xsi:type="dcterms:W3CDTF">2020-10-21T17:41:12Z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